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astell\Documents\Archivio\Archivio Clienti\Com Marcaria\Gestionale\Bilancio consolidato 2017\"/>
    </mc:Choice>
  </mc:AlternateContent>
  <bookViews>
    <workbookView xWindow="0" yWindow="0" windowWidth="21940" windowHeight="8850"/>
  </bookViews>
  <sheets>
    <sheet name="INDICE" sheetId="1" r:id="rId1"/>
    <sheet name="Gruppo" sheetId="2" r:id="rId2"/>
    <sheet name="ATTIVO PATR" sheetId="3" r:id="rId3"/>
    <sheet name="PASSIVO PATR" sheetId="4" r:id="rId4"/>
    <sheet name="ECONOMICO" sheetId="5" r:id="rId5"/>
    <sheet name="TABELLE" sheetId="6" r:id="rId6"/>
  </sheets>
  <definedNames>
    <definedName name="_xlnm.Print_Area" localSheetId="2">'ATTIVO PATR'!$A$1:$H$97</definedName>
    <definedName name="_xlnm.Print_Area" localSheetId="4">ECONOMICO!$A$1:$G$83</definedName>
    <definedName name="_xlnm.Print_Area" localSheetId="1">Gruppo!$A$1:$G$16</definedName>
    <definedName name="_xlnm.Print_Area" localSheetId="3">'PASSIVO PATR'!$A$1:$H$72</definedName>
    <definedName name="_xlnm.Print_Area" localSheetId="5">TABELLE!$A$1:$N$46</definedName>
    <definedName name="_xlnm.Print_Titles" localSheetId="2">'ATTIVO PATR'!$3:$4</definedName>
    <definedName name="_xlnm.Print_Titles" localSheetId="5">TABELLE!$1:$1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0" i="6" l="1"/>
  <c r="B45" i="6"/>
  <c r="Y32" i="6"/>
  <c r="M32" i="6"/>
  <c r="L32" i="6"/>
  <c r="K32" i="6"/>
  <c r="Y20" i="6"/>
  <c r="M20" i="6"/>
  <c r="L20" i="6"/>
  <c r="K20" i="6"/>
  <c r="X3" i="6"/>
  <c r="X32" i="6" s="1"/>
  <c r="W3" i="6"/>
  <c r="V3" i="6"/>
  <c r="U3" i="6"/>
  <c r="T3" i="6"/>
  <c r="T32" i="6" s="1"/>
  <c r="S3" i="6"/>
  <c r="R3" i="6"/>
  <c r="R20" i="6" s="1"/>
  <c r="Q3" i="6"/>
  <c r="P3" i="6"/>
  <c r="P32" i="6" s="1"/>
  <c r="N3" i="6"/>
  <c r="J3" i="6"/>
  <c r="I3" i="6"/>
  <c r="I20" i="6" s="1"/>
  <c r="H3" i="6"/>
  <c r="G3" i="6"/>
  <c r="F3" i="6"/>
  <c r="E3" i="6"/>
  <c r="D3" i="6"/>
  <c r="C3" i="6"/>
  <c r="C32" i="6" s="1"/>
  <c r="D82" i="5"/>
  <c r="X45" i="6"/>
  <c r="J45" i="6"/>
  <c r="W45" i="6"/>
  <c r="I45" i="6"/>
  <c r="V45" i="6"/>
  <c r="H45" i="6"/>
  <c r="U45" i="6"/>
  <c r="G45" i="6"/>
  <c r="T45" i="6"/>
  <c r="F45" i="6"/>
  <c r="S45" i="6"/>
  <c r="E45" i="6"/>
  <c r="R45" i="6"/>
  <c r="D45" i="6"/>
  <c r="Q45" i="6"/>
  <c r="C45" i="6"/>
  <c r="C70" i="6"/>
  <c r="AR76" i="5"/>
  <c r="AN76" i="5"/>
  <c r="AJ76" i="5"/>
  <c r="AF76" i="5"/>
  <c r="AB76" i="5"/>
  <c r="X76" i="5"/>
  <c r="T76" i="5"/>
  <c r="P76" i="5"/>
  <c r="AR75" i="5"/>
  <c r="AN75" i="5"/>
  <c r="AJ75" i="5"/>
  <c r="AF75" i="5"/>
  <c r="AB75" i="5"/>
  <c r="X75" i="5"/>
  <c r="T75" i="5"/>
  <c r="P75" i="5"/>
  <c r="AR74" i="5"/>
  <c r="AN74" i="5"/>
  <c r="AJ74" i="5"/>
  <c r="AF74" i="5"/>
  <c r="AB74" i="5"/>
  <c r="X74" i="5"/>
  <c r="T74" i="5"/>
  <c r="P74" i="5"/>
  <c r="L74" i="5"/>
  <c r="M74" i="5" s="1"/>
  <c r="AR73" i="5"/>
  <c r="AP77" i="5"/>
  <c r="J42" i="6" s="1"/>
  <c r="AN73" i="5"/>
  <c r="AM77" i="5"/>
  <c r="W42" i="6" s="1"/>
  <c r="AL77" i="5"/>
  <c r="I42" i="6" s="1"/>
  <c r="AJ73" i="5"/>
  <c r="AH77" i="5"/>
  <c r="H42" i="6" s="1"/>
  <c r="AF73" i="5"/>
  <c r="AD77" i="5"/>
  <c r="G42" i="6" s="1"/>
  <c r="AB73" i="5"/>
  <c r="Z77" i="5"/>
  <c r="F42" i="6" s="1"/>
  <c r="X73" i="5"/>
  <c r="W77" i="5"/>
  <c r="S42" i="6" s="1"/>
  <c r="V77" i="5"/>
  <c r="E42" i="6" s="1"/>
  <c r="T73" i="5"/>
  <c r="R77" i="5"/>
  <c r="D42" i="6" s="1"/>
  <c r="P73" i="5"/>
  <c r="N77" i="5"/>
  <c r="C42" i="6" s="1"/>
  <c r="L73" i="5"/>
  <c r="J77" i="5"/>
  <c r="E77" i="5"/>
  <c r="AE71" i="5"/>
  <c r="K71" i="5"/>
  <c r="AR70" i="5"/>
  <c r="AN70" i="5"/>
  <c r="AJ70" i="5"/>
  <c r="AF70" i="5"/>
  <c r="AB70" i="5"/>
  <c r="X70" i="5"/>
  <c r="T70" i="5"/>
  <c r="P70" i="5"/>
  <c r="AR69" i="5"/>
  <c r="AN69" i="5"/>
  <c r="AJ69" i="5"/>
  <c r="AB69" i="5"/>
  <c r="T69" i="5"/>
  <c r="L69" i="5"/>
  <c r="M69" i="5" s="1"/>
  <c r="AR68" i="5"/>
  <c r="AN68" i="5"/>
  <c r="AJ68" i="5"/>
  <c r="AF68" i="5"/>
  <c r="AB68" i="5"/>
  <c r="X68" i="5"/>
  <c r="T68" i="5"/>
  <c r="P68" i="5"/>
  <c r="AN67" i="5"/>
  <c r="AF67" i="5"/>
  <c r="X67" i="5"/>
  <c r="P67" i="5"/>
  <c r="AR66" i="5"/>
  <c r="AN66" i="5"/>
  <c r="AM71" i="5"/>
  <c r="W41" i="6" s="1"/>
  <c r="AJ66" i="5"/>
  <c r="AH71" i="5"/>
  <c r="AF66" i="5"/>
  <c r="AD71" i="5"/>
  <c r="AB66" i="5"/>
  <c r="Z71" i="5"/>
  <c r="X66" i="5"/>
  <c r="T66" i="5"/>
  <c r="S71" i="5"/>
  <c r="R41" i="6" s="1"/>
  <c r="R71" i="5"/>
  <c r="P66" i="5"/>
  <c r="O71" i="5"/>
  <c r="N71" i="5"/>
  <c r="L66" i="5"/>
  <c r="AH63" i="5"/>
  <c r="H40" i="6" s="1"/>
  <c r="R63" i="5"/>
  <c r="D40" i="6" s="1"/>
  <c r="E63" i="5"/>
  <c r="C66" i="6" s="1"/>
  <c r="AR62" i="5"/>
  <c r="AN62" i="5"/>
  <c r="AJ62" i="5"/>
  <c r="AF62" i="5"/>
  <c r="AB62" i="5"/>
  <c r="X62" i="5"/>
  <c r="T62" i="5"/>
  <c r="P62" i="5"/>
  <c r="L62" i="5"/>
  <c r="M62" i="5" s="1"/>
  <c r="AQ63" i="5"/>
  <c r="X40" i="6" s="1"/>
  <c r="AP63" i="5"/>
  <c r="J40" i="6" s="1"/>
  <c r="AM63" i="5"/>
  <c r="W40" i="6" s="1"/>
  <c r="AL63" i="5"/>
  <c r="I40" i="6" s="1"/>
  <c r="AI63" i="5"/>
  <c r="V40" i="6" s="1"/>
  <c r="AE63" i="5"/>
  <c r="U40" i="6" s="1"/>
  <c r="AD63" i="5"/>
  <c r="G40" i="6" s="1"/>
  <c r="AA63" i="5"/>
  <c r="T40" i="6" s="1"/>
  <c r="Z63" i="5"/>
  <c r="F40" i="6" s="1"/>
  <c r="W63" i="5"/>
  <c r="S40" i="6" s="1"/>
  <c r="V63" i="5"/>
  <c r="E40" i="6" s="1"/>
  <c r="S63" i="5"/>
  <c r="R40" i="6" s="1"/>
  <c r="O63" i="5"/>
  <c r="Q40" i="6" s="1"/>
  <c r="N63" i="5"/>
  <c r="C40" i="6" s="1"/>
  <c r="AQ58" i="5"/>
  <c r="X38" i="6" s="1"/>
  <c r="AM58" i="5"/>
  <c r="W38" i="6" s="1"/>
  <c r="AI58" i="5"/>
  <c r="V38" i="6" s="1"/>
  <c r="AE58" i="5"/>
  <c r="U38" i="6" s="1"/>
  <c r="AA58" i="5"/>
  <c r="T38" i="6" s="1"/>
  <c r="W58" i="5"/>
  <c r="S38" i="6" s="1"/>
  <c r="S58" i="5"/>
  <c r="R38" i="6" s="1"/>
  <c r="O58" i="5"/>
  <c r="Q38" i="6" s="1"/>
  <c r="K58" i="5"/>
  <c r="AR56" i="5"/>
  <c r="AN56" i="5"/>
  <c r="AJ56" i="5"/>
  <c r="AF56" i="5"/>
  <c r="AB56" i="5"/>
  <c r="X56" i="5"/>
  <c r="T56" i="5"/>
  <c r="P56" i="5"/>
  <c r="L56" i="5"/>
  <c r="M56" i="5" s="1"/>
  <c r="E58" i="5"/>
  <c r="N53" i="5"/>
  <c r="AR52" i="5"/>
  <c r="AN52" i="5"/>
  <c r="AJ52" i="5"/>
  <c r="AF52" i="5"/>
  <c r="AB52" i="5"/>
  <c r="X52" i="5"/>
  <c r="T52" i="5"/>
  <c r="P52" i="5"/>
  <c r="AR51" i="5"/>
  <c r="AN51" i="5"/>
  <c r="AJ51" i="5"/>
  <c r="AF51" i="5"/>
  <c r="AB51" i="5"/>
  <c r="X51" i="5"/>
  <c r="T51" i="5"/>
  <c r="P51" i="5"/>
  <c r="L51" i="5"/>
  <c r="M51" i="5" s="1"/>
  <c r="AQ53" i="5"/>
  <c r="AI53" i="5"/>
  <c r="AF49" i="5"/>
  <c r="P49" i="5"/>
  <c r="E53" i="5"/>
  <c r="AR42" i="5"/>
  <c r="AN42" i="5"/>
  <c r="AJ42" i="5"/>
  <c r="AF42" i="5"/>
  <c r="AB42" i="5"/>
  <c r="X42" i="5"/>
  <c r="T42" i="5"/>
  <c r="L42" i="5"/>
  <c r="M42" i="5" s="1"/>
  <c r="AR41" i="5"/>
  <c r="AN41" i="5"/>
  <c r="AJ41" i="5"/>
  <c r="AF41" i="5"/>
  <c r="AB41" i="5"/>
  <c r="X41" i="5"/>
  <c r="T41" i="5"/>
  <c r="P41" i="5"/>
  <c r="AR40" i="5"/>
  <c r="AN40" i="5"/>
  <c r="AJ40" i="5"/>
  <c r="AF40" i="5"/>
  <c r="AB40" i="5"/>
  <c r="X40" i="5"/>
  <c r="T40" i="5"/>
  <c r="P40" i="5"/>
  <c r="L40" i="5"/>
  <c r="M40" i="5" s="1"/>
  <c r="AR39" i="5"/>
  <c r="AN39" i="5"/>
  <c r="AJ39" i="5"/>
  <c r="AF39" i="5"/>
  <c r="AB39" i="5"/>
  <c r="X39" i="5"/>
  <c r="T39" i="5"/>
  <c r="P39" i="5"/>
  <c r="L39" i="5"/>
  <c r="M39" i="5" s="1"/>
  <c r="AR37" i="5"/>
  <c r="AN37" i="5"/>
  <c r="AJ37" i="5"/>
  <c r="AF37" i="5"/>
  <c r="AB37" i="5"/>
  <c r="X37" i="5"/>
  <c r="T37" i="5"/>
  <c r="P37" i="5"/>
  <c r="AR36" i="5"/>
  <c r="AN36" i="5"/>
  <c r="AJ36" i="5"/>
  <c r="AF36" i="5"/>
  <c r="AB36" i="5"/>
  <c r="X36" i="5"/>
  <c r="T36" i="5"/>
  <c r="P36" i="5"/>
  <c r="L36" i="5"/>
  <c r="M36" i="5" s="1"/>
  <c r="AR35" i="5"/>
  <c r="AN35" i="5"/>
  <c r="AJ35" i="5"/>
  <c r="AF35" i="5"/>
  <c r="AB35" i="5"/>
  <c r="X35" i="5"/>
  <c r="T35" i="5"/>
  <c r="P35" i="5"/>
  <c r="L35" i="5"/>
  <c r="M35" i="5" s="1"/>
  <c r="AR33" i="5"/>
  <c r="AN33" i="5"/>
  <c r="AJ33" i="5"/>
  <c r="AF33" i="5"/>
  <c r="AB33" i="5"/>
  <c r="X33" i="5"/>
  <c r="T33" i="5"/>
  <c r="P33" i="5"/>
  <c r="C60" i="6"/>
  <c r="AR32" i="5"/>
  <c r="AN32" i="5"/>
  <c r="AJ32" i="5"/>
  <c r="AF32" i="5"/>
  <c r="AB32" i="5"/>
  <c r="X32" i="5"/>
  <c r="T32" i="5"/>
  <c r="L32" i="5"/>
  <c r="M32" i="5" s="1"/>
  <c r="AR31" i="5"/>
  <c r="AN31" i="5"/>
  <c r="AJ31" i="5"/>
  <c r="AF31" i="5"/>
  <c r="AB31" i="5"/>
  <c r="X31" i="5"/>
  <c r="T31" i="5"/>
  <c r="P31" i="5"/>
  <c r="AR30" i="5"/>
  <c r="AJ30" i="5"/>
  <c r="AB30" i="5"/>
  <c r="T30" i="5"/>
  <c r="AR28" i="5"/>
  <c r="AN28" i="5"/>
  <c r="AJ28" i="5"/>
  <c r="AF28" i="5"/>
  <c r="AB28" i="5"/>
  <c r="X28" i="5"/>
  <c r="T28" i="5"/>
  <c r="P28" i="5"/>
  <c r="AN27" i="5"/>
  <c r="AJ27" i="5"/>
  <c r="AF27" i="5"/>
  <c r="X27" i="5"/>
  <c r="T27" i="5"/>
  <c r="P27" i="5"/>
  <c r="AQ43" i="5"/>
  <c r="X35" i="6" s="1"/>
  <c r="AF26" i="5"/>
  <c r="AA43" i="5"/>
  <c r="T35" i="6" s="1"/>
  <c r="E43" i="5"/>
  <c r="AR22" i="5"/>
  <c r="AN22" i="5"/>
  <c r="AJ22" i="5"/>
  <c r="AF22" i="5"/>
  <c r="AB22" i="5"/>
  <c r="X22" i="5"/>
  <c r="T22" i="5"/>
  <c r="P22" i="5"/>
  <c r="L22" i="5"/>
  <c r="M22" i="5" s="1"/>
  <c r="C64" i="6"/>
  <c r="AB21" i="5"/>
  <c r="T21" i="5"/>
  <c r="AR20" i="5"/>
  <c r="AN20" i="5"/>
  <c r="AJ20" i="5"/>
  <c r="AF20" i="5"/>
  <c r="AB20" i="5"/>
  <c r="X20" i="5"/>
  <c r="T20" i="5"/>
  <c r="P20" i="5"/>
  <c r="L20" i="5"/>
  <c r="M20" i="5" s="1"/>
  <c r="AR19" i="5"/>
  <c r="AN19" i="5"/>
  <c r="AJ19" i="5"/>
  <c r="AF19" i="5"/>
  <c r="AB19" i="5"/>
  <c r="X19" i="5"/>
  <c r="T19" i="5"/>
  <c r="P19" i="5"/>
  <c r="AR18" i="5"/>
  <c r="AN18" i="5"/>
  <c r="AJ18" i="5"/>
  <c r="AF18" i="5"/>
  <c r="AB18" i="5"/>
  <c r="X18" i="5"/>
  <c r="T18" i="5"/>
  <c r="AR17" i="5"/>
  <c r="AN17" i="5"/>
  <c r="AJ17" i="5"/>
  <c r="AF17" i="5"/>
  <c r="AB17" i="5"/>
  <c r="X17" i="5"/>
  <c r="T17" i="5"/>
  <c r="P17" i="5"/>
  <c r="AR16" i="5"/>
  <c r="AN16" i="5"/>
  <c r="AJ16" i="5"/>
  <c r="AF16" i="5"/>
  <c r="AB16" i="5"/>
  <c r="X16" i="5"/>
  <c r="T16" i="5"/>
  <c r="P16" i="5"/>
  <c r="AR14" i="5"/>
  <c r="AN14" i="5"/>
  <c r="AJ14" i="5"/>
  <c r="AF14" i="5"/>
  <c r="AB14" i="5"/>
  <c r="X14" i="5"/>
  <c r="T14" i="5"/>
  <c r="P14" i="5"/>
  <c r="L14" i="5"/>
  <c r="M14" i="5" s="1"/>
  <c r="AR13" i="5"/>
  <c r="AN13" i="5"/>
  <c r="AJ13" i="5"/>
  <c r="AF13" i="5"/>
  <c r="AB13" i="5"/>
  <c r="X13" i="5"/>
  <c r="T13" i="5"/>
  <c r="P13" i="5"/>
  <c r="AR12" i="5"/>
  <c r="AN12" i="5"/>
  <c r="AJ12" i="5"/>
  <c r="AF12" i="5"/>
  <c r="AB12" i="5"/>
  <c r="T12" i="5"/>
  <c r="P12" i="5"/>
  <c r="AR10" i="5"/>
  <c r="AN10" i="5"/>
  <c r="AJ10" i="5"/>
  <c r="AF10" i="5"/>
  <c r="AB10" i="5"/>
  <c r="X10" i="5"/>
  <c r="T10" i="5"/>
  <c r="P10" i="5"/>
  <c r="AQ23" i="5"/>
  <c r="E23" i="5"/>
  <c r="AP5" i="5"/>
  <c r="AL5" i="5"/>
  <c r="AH5" i="5"/>
  <c r="AD5" i="5"/>
  <c r="Z5" i="5"/>
  <c r="V5" i="5"/>
  <c r="R5" i="5"/>
  <c r="N5" i="5"/>
  <c r="J4" i="5"/>
  <c r="AR3" i="5"/>
  <c r="AN3" i="5"/>
  <c r="AJ3" i="5"/>
  <c r="AF3" i="5"/>
  <c r="AB3" i="5"/>
  <c r="X3" i="5"/>
  <c r="T3" i="5"/>
  <c r="P3" i="5"/>
  <c r="AR69" i="4"/>
  <c r="AN69" i="4"/>
  <c r="AJ69" i="4"/>
  <c r="AF69" i="4"/>
  <c r="AB69" i="4"/>
  <c r="X69" i="4"/>
  <c r="T69" i="4"/>
  <c r="P69" i="4"/>
  <c r="AR68" i="4"/>
  <c r="AN68" i="4"/>
  <c r="AJ68" i="4"/>
  <c r="AF68" i="4"/>
  <c r="AB68" i="4"/>
  <c r="X68" i="4"/>
  <c r="T68" i="4"/>
  <c r="P68" i="4"/>
  <c r="L68" i="4"/>
  <c r="M68" i="4" s="1"/>
  <c r="AR67" i="4"/>
  <c r="AN67" i="4"/>
  <c r="AJ67" i="4"/>
  <c r="AF67" i="4"/>
  <c r="AB67" i="4"/>
  <c r="X67" i="4"/>
  <c r="T67" i="4"/>
  <c r="P67" i="4"/>
  <c r="AR66" i="4"/>
  <c r="AN66" i="4"/>
  <c r="AJ66" i="4"/>
  <c r="AF66" i="4"/>
  <c r="AB66" i="4"/>
  <c r="X66" i="4"/>
  <c r="T66" i="4"/>
  <c r="P66" i="4"/>
  <c r="L66" i="4"/>
  <c r="M66" i="4" s="1"/>
  <c r="AR65" i="4"/>
  <c r="AN65" i="4"/>
  <c r="AJ65" i="4"/>
  <c r="AF65" i="4"/>
  <c r="AB65" i="4"/>
  <c r="X65" i="4"/>
  <c r="T65" i="4"/>
  <c r="P65" i="4"/>
  <c r="AR64" i="4"/>
  <c r="AN64" i="4"/>
  <c r="AJ64" i="4"/>
  <c r="AF64" i="4"/>
  <c r="AB64" i="4"/>
  <c r="X64" i="4"/>
  <c r="T64" i="4"/>
  <c r="P64" i="4"/>
  <c r="L64" i="4"/>
  <c r="M64" i="4" s="1"/>
  <c r="AQ70" i="4"/>
  <c r="AM70" i="4"/>
  <c r="AI70" i="4"/>
  <c r="AE70" i="4"/>
  <c r="AA70" i="4"/>
  <c r="W70" i="4"/>
  <c r="S70" i="4"/>
  <c r="O70" i="4"/>
  <c r="F70" i="4"/>
  <c r="AL59" i="4"/>
  <c r="I26" i="6" s="1"/>
  <c r="AR58" i="4"/>
  <c r="AN58" i="4"/>
  <c r="AJ58" i="4"/>
  <c r="AF58" i="4"/>
  <c r="AB58" i="4"/>
  <c r="X58" i="4"/>
  <c r="T58" i="4"/>
  <c r="P58" i="4"/>
  <c r="AR57" i="4"/>
  <c r="AN57" i="4"/>
  <c r="AJ57" i="4"/>
  <c r="AF57" i="4"/>
  <c r="AB57" i="4"/>
  <c r="X57" i="4"/>
  <c r="T57" i="4"/>
  <c r="P57" i="4"/>
  <c r="E56" i="4"/>
  <c r="E55" i="4"/>
  <c r="AP59" i="4"/>
  <c r="J26" i="6" s="1"/>
  <c r="AN54" i="4"/>
  <c r="AJ54" i="4"/>
  <c r="AF54" i="4"/>
  <c r="Z59" i="4"/>
  <c r="F26" i="6" s="1"/>
  <c r="X54" i="4"/>
  <c r="T54" i="4"/>
  <c r="P54" i="4"/>
  <c r="J59" i="4"/>
  <c r="AR52" i="4"/>
  <c r="AN52" i="4"/>
  <c r="AJ52" i="4"/>
  <c r="AF52" i="4"/>
  <c r="AB52" i="4"/>
  <c r="X52" i="4"/>
  <c r="T52" i="4"/>
  <c r="P52" i="4"/>
  <c r="L52" i="4"/>
  <c r="M52" i="4" s="1"/>
  <c r="AQ44" i="4"/>
  <c r="AR48" i="4"/>
  <c r="AN48" i="4"/>
  <c r="AJ48" i="4"/>
  <c r="AF48" i="4"/>
  <c r="X48" i="4"/>
  <c r="T48" i="4"/>
  <c r="P48" i="4"/>
  <c r="AR47" i="4"/>
  <c r="AN47" i="4"/>
  <c r="AJ47" i="4"/>
  <c r="AF47" i="4"/>
  <c r="AB47" i="4"/>
  <c r="X47" i="4"/>
  <c r="T47" i="4"/>
  <c r="P47" i="4"/>
  <c r="L47" i="4"/>
  <c r="M47" i="4" s="1"/>
  <c r="AR46" i="4"/>
  <c r="AN46" i="4"/>
  <c r="AJ46" i="4"/>
  <c r="AE44" i="4"/>
  <c r="AF46" i="4"/>
  <c r="AB46" i="4"/>
  <c r="X46" i="4"/>
  <c r="T46" i="4"/>
  <c r="O44" i="4"/>
  <c r="P46" i="4"/>
  <c r="AF45" i="4"/>
  <c r="C91" i="6"/>
  <c r="AM44" i="4"/>
  <c r="AI44" i="4"/>
  <c r="W44" i="4"/>
  <c r="S44" i="4"/>
  <c r="AR43" i="4"/>
  <c r="AN43" i="4"/>
  <c r="AJ43" i="4"/>
  <c r="AF43" i="4"/>
  <c r="AB43" i="4"/>
  <c r="X43" i="4"/>
  <c r="T43" i="4"/>
  <c r="P43" i="4"/>
  <c r="L43" i="4"/>
  <c r="M43" i="4" s="1"/>
  <c r="AR42" i="4"/>
  <c r="AM38" i="4"/>
  <c r="AJ42" i="4"/>
  <c r="AF42" i="4"/>
  <c r="AB42" i="4"/>
  <c r="W38" i="4"/>
  <c r="P42" i="4"/>
  <c r="L42" i="4"/>
  <c r="M42" i="4" s="1"/>
  <c r="AR41" i="4"/>
  <c r="AN41" i="4"/>
  <c r="AJ41" i="4"/>
  <c r="AF41" i="4"/>
  <c r="AB41" i="4"/>
  <c r="X41" i="4"/>
  <c r="T41" i="4"/>
  <c r="P41" i="4"/>
  <c r="L41" i="4"/>
  <c r="M41" i="4" s="1"/>
  <c r="AQ38" i="4"/>
  <c r="AN40" i="4"/>
  <c r="AJ40" i="4"/>
  <c r="AF40" i="4"/>
  <c r="AA38" i="4"/>
  <c r="X40" i="4"/>
  <c r="T40" i="4"/>
  <c r="P40" i="4"/>
  <c r="AR39" i="4"/>
  <c r="AN39" i="4"/>
  <c r="AF39" i="4"/>
  <c r="AB39" i="4"/>
  <c r="X39" i="4"/>
  <c r="R38" i="4"/>
  <c r="P39" i="4"/>
  <c r="L39" i="4"/>
  <c r="AP38" i="4"/>
  <c r="AI38" i="4"/>
  <c r="AE38" i="4"/>
  <c r="AD38" i="4"/>
  <c r="Z38" i="4"/>
  <c r="S38" i="4"/>
  <c r="O38" i="4"/>
  <c r="N38" i="4"/>
  <c r="J38" i="4"/>
  <c r="AR37" i="4"/>
  <c r="AN37" i="4"/>
  <c r="AJ37" i="4"/>
  <c r="AF37" i="4"/>
  <c r="AB37" i="4"/>
  <c r="X37" i="4"/>
  <c r="T37" i="4"/>
  <c r="P37" i="4"/>
  <c r="AR36" i="4"/>
  <c r="AN36" i="4"/>
  <c r="AJ36" i="4"/>
  <c r="AF36" i="4"/>
  <c r="AB36" i="4"/>
  <c r="X36" i="4"/>
  <c r="T36" i="4"/>
  <c r="C90" i="6"/>
  <c r="AR35" i="4"/>
  <c r="AN35" i="4"/>
  <c r="AJ35" i="4"/>
  <c r="AF35" i="4"/>
  <c r="AB35" i="4"/>
  <c r="X35" i="4"/>
  <c r="T35" i="4"/>
  <c r="P35" i="4"/>
  <c r="L35" i="4"/>
  <c r="M35" i="4" s="1"/>
  <c r="AR34" i="4"/>
  <c r="AN34" i="4"/>
  <c r="AF34" i="4"/>
  <c r="AB34" i="4"/>
  <c r="W31" i="4"/>
  <c r="X34" i="4"/>
  <c r="P34" i="4"/>
  <c r="L34" i="4"/>
  <c r="M34" i="4" s="1"/>
  <c r="AR33" i="4"/>
  <c r="AN33" i="4"/>
  <c r="AJ33" i="4"/>
  <c r="AF33" i="4"/>
  <c r="AB33" i="4"/>
  <c r="X33" i="4"/>
  <c r="T33" i="4"/>
  <c r="P33" i="4"/>
  <c r="L33" i="4"/>
  <c r="M33" i="4" s="1"/>
  <c r="AQ31" i="4"/>
  <c r="AR32" i="4"/>
  <c r="AJ32" i="4"/>
  <c r="AI31" i="4"/>
  <c r="AF32" i="4"/>
  <c r="AE31" i="4"/>
  <c r="AA31" i="4"/>
  <c r="AB32" i="4"/>
  <c r="X32" i="4"/>
  <c r="T32" i="4"/>
  <c r="S31" i="4"/>
  <c r="P32" i="4"/>
  <c r="O31" i="4"/>
  <c r="L32" i="4"/>
  <c r="AP31" i="4"/>
  <c r="AD31" i="4"/>
  <c r="Z31" i="4"/>
  <c r="R31" i="4"/>
  <c r="N31" i="4"/>
  <c r="J31" i="4"/>
  <c r="C97" i="6"/>
  <c r="F29" i="4"/>
  <c r="C95" i="6" s="1"/>
  <c r="AQ29" i="4"/>
  <c r="X24" i="6" s="1"/>
  <c r="AM29" i="4"/>
  <c r="W24" i="6" s="1"/>
  <c r="AI29" i="4"/>
  <c r="V24" i="6" s="1"/>
  <c r="AE29" i="4"/>
  <c r="U24" i="6" s="1"/>
  <c r="AA29" i="4"/>
  <c r="T24" i="6" s="1"/>
  <c r="W29" i="4"/>
  <c r="S24" i="6" s="1"/>
  <c r="S29" i="4"/>
  <c r="R24" i="6" s="1"/>
  <c r="O29" i="4"/>
  <c r="Q24" i="6" s="1"/>
  <c r="L28" i="4"/>
  <c r="K29" i="4"/>
  <c r="J29" i="4"/>
  <c r="AM26" i="4"/>
  <c r="W23" i="6" s="1"/>
  <c r="W26" i="4"/>
  <c r="S23" i="6" s="1"/>
  <c r="AR24" i="4"/>
  <c r="AN24" i="4"/>
  <c r="AJ24" i="4"/>
  <c r="AF24" i="4"/>
  <c r="AB24" i="4"/>
  <c r="X24" i="4"/>
  <c r="T24" i="4"/>
  <c r="P24" i="4"/>
  <c r="AQ26" i="4"/>
  <c r="X23" i="6" s="1"/>
  <c r="AI26" i="4"/>
  <c r="V23" i="6" s="1"/>
  <c r="AE26" i="4"/>
  <c r="U23" i="6" s="1"/>
  <c r="AA26" i="4"/>
  <c r="T23" i="6" s="1"/>
  <c r="S26" i="4"/>
  <c r="R23" i="6" s="1"/>
  <c r="O26" i="4"/>
  <c r="Q23" i="6" s="1"/>
  <c r="AR21" i="4"/>
  <c r="AN21" i="4"/>
  <c r="AJ21" i="4"/>
  <c r="AF21" i="4"/>
  <c r="AB21" i="4"/>
  <c r="X21" i="4"/>
  <c r="T21" i="4"/>
  <c r="P21" i="4"/>
  <c r="M21" i="4"/>
  <c r="L21" i="4"/>
  <c r="F26" i="4"/>
  <c r="C96" i="6" s="1"/>
  <c r="AQ17" i="4"/>
  <c r="AM17" i="4"/>
  <c r="AI17" i="4"/>
  <c r="AE17" i="4"/>
  <c r="AA17" i="4"/>
  <c r="W17" i="4"/>
  <c r="S17" i="4"/>
  <c r="O17" i="4"/>
  <c r="J17" i="4"/>
  <c r="L15" i="4"/>
  <c r="F17" i="4"/>
  <c r="AN13" i="4"/>
  <c r="AF13" i="4"/>
  <c r="AR12" i="4"/>
  <c r="AN12" i="4"/>
  <c r="AJ12" i="4"/>
  <c r="AF12" i="4"/>
  <c r="AB12" i="4"/>
  <c r="T12" i="4"/>
  <c r="P12" i="4"/>
  <c r="L12" i="4"/>
  <c r="M12" i="4" s="1"/>
  <c r="AT12" i="4" s="1"/>
  <c r="AR11" i="4"/>
  <c r="AN11" i="4"/>
  <c r="AJ11" i="4"/>
  <c r="AF11" i="4"/>
  <c r="AB11" i="4"/>
  <c r="T11" i="4"/>
  <c r="L11" i="4"/>
  <c r="M11" i="4" s="1"/>
  <c r="AT11" i="4" s="1"/>
  <c r="AR10" i="4"/>
  <c r="AN10" i="4"/>
  <c r="AJ10" i="4"/>
  <c r="AF10" i="4"/>
  <c r="AB10" i="4"/>
  <c r="X10" i="4"/>
  <c r="T10" i="4"/>
  <c r="P10" i="4"/>
  <c r="AR9" i="4"/>
  <c r="X9" i="4"/>
  <c r="AR8" i="4"/>
  <c r="AP15" i="4"/>
  <c r="AL15" i="4"/>
  <c r="Z15" i="4"/>
  <c r="AQ14" i="4"/>
  <c r="AD14" i="4"/>
  <c r="V14" i="4"/>
  <c r="L6" i="4"/>
  <c r="AP3" i="4"/>
  <c r="AL3" i="4"/>
  <c r="AH3" i="4"/>
  <c r="AD3" i="4"/>
  <c r="Z3" i="4"/>
  <c r="V3" i="4"/>
  <c r="R3" i="4"/>
  <c r="N3" i="4"/>
  <c r="J2" i="4"/>
  <c r="AR1" i="4"/>
  <c r="AN1" i="4"/>
  <c r="AO43" i="4" s="1"/>
  <c r="AJ1" i="4"/>
  <c r="AK43" i="4" s="1"/>
  <c r="AF1" i="4"/>
  <c r="AB1" i="4"/>
  <c r="X1" i="4"/>
  <c r="T1" i="4"/>
  <c r="P1" i="4"/>
  <c r="AQ92" i="3"/>
  <c r="X15" i="6" s="1"/>
  <c r="AL92" i="3"/>
  <c r="I15" i="6" s="1"/>
  <c r="V92" i="3"/>
  <c r="E15" i="6" s="1"/>
  <c r="AR91" i="3"/>
  <c r="AN91" i="3"/>
  <c r="AJ91" i="3"/>
  <c r="AH92" i="3"/>
  <c r="H15" i="6" s="1"/>
  <c r="AF91" i="3"/>
  <c r="AD92" i="3"/>
  <c r="G15" i="6" s="1"/>
  <c r="AB91" i="3"/>
  <c r="X91" i="3"/>
  <c r="T91" i="3"/>
  <c r="R92" i="3"/>
  <c r="D15" i="6" s="1"/>
  <c r="P91" i="3"/>
  <c r="N92" i="3"/>
  <c r="C15" i="6" s="1"/>
  <c r="L91" i="3"/>
  <c r="M91" i="3" s="1"/>
  <c r="AR90" i="3"/>
  <c r="AP92" i="3"/>
  <c r="J15" i="6" s="1"/>
  <c r="AB90" i="3"/>
  <c r="Z92" i="3"/>
  <c r="F15" i="6" s="1"/>
  <c r="J92" i="3"/>
  <c r="F92" i="3"/>
  <c r="C83" i="6" s="1"/>
  <c r="AR85" i="3"/>
  <c r="AN85" i="3"/>
  <c r="AJ85" i="3"/>
  <c r="AF85" i="3"/>
  <c r="AB85" i="3"/>
  <c r="X85" i="3"/>
  <c r="T85" i="3"/>
  <c r="P85" i="3"/>
  <c r="L85" i="3"/>
  <c r="M85" i="3" s="1"/>
  <c r="AR84" i="3"/>
  <c r="AJ84" i="3"/>
  <c r="AB84" i="3"/>
  <c r="T84" i="3"/>
  <c r="L84" i="3"/>
  <c r="M84" i="3" s="1"/>
  <c r="AR83" i="3"/>
  <c r="AN83" i="3"/>
  <c r="AJ83" i="3"/>
  <c r="AF83" i="3"/>
  <c r="AB83" i="3"/>
  <c r="X83" i="3"/>
  <c r="T83" i="3"/>
  <c r="P83" i="3"/>
  <c r="AR82" i="3"/>
  <c r="AM86" i="3"/>
  <c r="W13" i="6" s="1"/>
  <c r="AN82" i="3"/>
  <c r="AI86" i="3"/>
  <c r="V13" i="6" s="1"/>
  <c r="AJ82" i="3"/>
  <c r="AF82" i="3"/>
  <c r="AB82" i="3"/>
  <c r="W86" i="3"/>
  <c r="S13" i="6" s="1"/>
  <c r="X82" i="3"/>
  <c r="S86" i="3"/>
  <c r="R13" i="6" s="1"/>
  <c r="T82" i="3"/>
  <c r="P82" i="3"/>
  <c r="L82" i="3"/>
  <c r="M82" i="3" s="1"/>
  <c r="F86" i="3"/>
  <c r="C85" i="6" s="1"/>
  <c r="AR81" i="3"/>
  <c r="AN81" i="3"/>
  <c r="AL86" i="3"/>
  <c r="I13" i="6" s="1"/>
  <c r="AJ81" i="3"/>
  <c r="AF81" i="3"/>
  <c r="AD86" i="3"/>
  <c r="G13" i="6" s="1"/>
  <c r="AB81" i="3"/>
  <c r="X81" i="3"/>
  <c r="V86" i="3"/>
  <c r="E13" i="6" s="1"/>
  <c r="T81" i="3"/>
  <c r="P81" i="3"/>
  <c r="N86" i="3"/>
  <c r="C13" i="6" s="1"/>
  <c r="L81" i="3"/>
  <c r="AQ77" i="3"/>
  <c r="X12" i="6" s="1"/>
  <c r="AM77" i="3"/>
  <c r="W12" i="6" s="1"/>
  <c r="AI77" i="3"/>
  <c r="V12" i="6" s="1"/>
  <c r="AE77" i="3"/>
  <c r="U12" i="6" s="1"/>
  <c r="AA77" i="3"/>
  <c r="T12" i="6" s="1"/>
  <c r="W77" i="3"/>
  <c r="S12" i="6" s="1"/>
  <c r="S77" i="3"/>
  <c r="R12" i="6" s="1"/>
  <c r="O77" i="3"/>
  <c r="Q12" i="6" s="1"/>
  <c r="K77" i="3"/>
  <c r="AR76" i="3"/>
  <c r="AN76" i="3"/>
  <c r="AJ76" i="3"/>
  <c r="AF76" i="3"/>
  <c r="AB76" i="3"/>
  <c r="X76" i="3"/>
  <c r="T76" i="3"/>
  <c r="P76" i="3"/>
  <c r="AL77" i="3"/>
  <c r="I12" i="6" s="1"/>
  <c r="AD77" i="3"/>
  <c r="G12" i="6" s="1"/>
  <c r="V77" i="3"/>
  <c r="E12" i="6" s="1"/>
  <c r="N77" i="3"/>
  <c r="C12" i="6" s="1"/>
  <c r="F77" i="3"/>
  <c r="C84" i="6" s="1"/>
  <c r="AR71" i="3"/>
  <c r="AN71" i="3"/>
  <c r="AJ71" i="3"/>
  <c r="AF71" i="3"/>
  <c r="AB71" i="3"/>
  <c r="X71" i="3"/>
  <c r="T71" i="3"/>
  <c r="L71" i="3"/>
  <c r="M71" i="3" s="1"/>
  <c r="AR70" i="3"/>
  <c r="AN70" i="3"/>
  <c r="AJ70" i="3"/>
  <c r="AF70" i="3"/>
  <c r="AB70" i="3"/>
  <c r="X70" i="3"/>
  <c r="T70" i="3"/>
  <c r="P70" i="3"/>
  <c r="AR69" i="3"/>
  <c r="AN69" i="3"/>
  <c r="AJ69" i="3"/>
  <c r="AJ68" i="3" s="1"/>
  <c r="AF69" i="3"/>
  <c r="AB69" i="3"/>
  <c r="X69" i="3"/>
  <c r="T69" i="3"/>
  <c r="T68" i="3" s="1"/>
  <c r="O68" i="3"/>
  <c r="L69" i="3"/>
  <c r="AQ68" i="3"/>
  <c r="AM68" i="3"/>
  <c r="AL68" i="3"/>
  <c r="AI68" i="3"/>
  <c r="AE68" i="3"/>
  <c r="AD68" i="3"/>
  <c r="AA68" i="3"/>
  <c r="W68" i="3"/>
  <c r="V68" i="3"/>
  <c r="S68" i="3"/>
  <c r="J68" i="3"/>
  <c r="AR67" i="3"/>
  <c r="AN67" i="3"/>
  <c r="AJ67" i="3"/>
  <c r="AF67" i="3"/>
  <c r="AB67" i="3"/>
  <c r="X67" i="3"/>
  <c r="T67" i="3"/>
  <c r="L67" i="3"/>
  <c r="M67" i="3" s="1"/>
  <c r="C81" i="6"/>
  <c r="AR66" i="3"/>
  <c r="AN66" i="3"/>
  <c r="AJ66" i="3"/>
  <c r="AF66" i="3"/>
  <c r="AB66" i="3"/>
  <c r="X66" i="3"/>
  <c r="T66" i="3"/>
  <c r="P66" i="3"/>
  <c r="AR65" i="3"/>
  <c r="AN65" i="3"/>
  <c r="AJ65" i="3"/>
  <c r="AF65" i="3"/>
  <c r="AB65" i="3"/>
  <c r="X65" i="3"/>
  <c r="T65" i="3"/>
  <c r="P65" i="3"/>
  <c r="L65" i="3"/>
  <c r="M65" i="3" s="1"/>
  <c r="AR64" i="3"/>
  <c r="AN64" i="3"/>
  <c r="AJ64" i="3"/>
  <c r="AF64" i="3"/>
  <c r="AB64" i="3"/>
  <c r="X64" i="3"/>
  <c r="T64" i="3"/>
  <c r="P64" i="3"/>
  <c r="AR63" i="3"/>
  <c r="AQ62" i="3"/>
  <c r="AN63" i="3"/>
  <c r="AM62" i="3"/>
  <c r="AJ63" i="3"/>
  <c r="AI62" i="3"/>
  <c r="AF63" i="3"/>
  <c r="AE62" i="3"/>
  <c r="AB63" i="3"/>
  <c r="AA62" i="3"/>
  <c r="T63" i="3"/>
  <c r="S62" i="3"/>
  <c r="P63" i="3"/>
  <c r="O62" i="3"/>
  <c r="L63" i="3"/>
  <c r="AH62" i="3"/>
  <c r="AD62" i="3"/>
  <c r="R62" i="3"/>
  <c r="N62" i="3"/>
  <c r="AR61" i="3"/>
  <c r="AN61" i="3"/>
  <c r="AJ61" i="3"/>
  <c r="AF61" i="3"/>
  <c r="AB61" i="3"/>
  <c r="X61" i="3"/>
  <c r="T61" i="3"/>
  <c r="P61" i="3"/>
  <c r="L61" i="3"/>
  <c r="M61" i="3" s="1"/>
  <c r="AR60" i="3"/>
  <c r="AN60" i="3"/>
  <c r="AJ60" i="3"/>
  <c r="AF60" i="3"/>
  <c r="AB60" i="3"/>
  <c r="X60" i="3"/>
  <c r="T60" i="3"/>
  <c r="P60" i="3"/>
  <c r="AR59" i="3"/>
  <c r="AQ58" i="3"/>
  <c r="AN59" i="3"/>
  <c r="AM58" i="3"/>
  <c r="AJ59" i="3"/>
  <c r="AI58" i="3"/>
  <c r="AF59" i="3"/>
  <c r="AE58" i="3"/>
  <c r="AE72" i="3" s="1"/>
  <c r="U11" i="6" s="1"/>
  <c r="AB59" i="3"/>
  <c r="AA58" i="3"/>
  <c r="X59" i="3"/>
  <c r="W58" i="3"/>
  <c r="T59" i="3"/>
  <c r="S58" i="3"/>
  <c r="P59" i="3"/>
  <c r="O58" i="3"/>
  <c r="L59" i="3"/>
  <c r="AH58" i="3"/>
  <c r="AD58" i="3"/>
  <c r="R58" i="3"/>
  <c r="N58" i="3"/>
  <c r="AP56" i="3"/>
  <c r="AL56" i="3"/>
  <c r="AH56" i="3"/>
  <c r="AD56" i="3"/>
  <c r="Z56" i="3"/>
  <c r="V56" i="3"/>
  <c r="R56" i="3"/>
  <c r="N56" i="3"/>
  <c r="J56" i="3"/>
  <c r="F56" i="3"/>
  <c r="AR55" i="3"/>
  <c r="AR56" i="3" s="1"/>
  <c r="J10" i="6"/>
  <c r="AN55" i="3"/>
  <c r="AN56" i="3" s="1"/>
  <c r="I10" i="6"/>
  <c r="H10" i="6"/>
  <c r="AF55" i="3"/>
  <c r="AF56" i="3" s="1"/>
  <c r="G10" i="6"/>
  <c r="AB55" i="3"/>
  <c r="AB56" i="3" s="1"/>
  <c r="F10" i="6"/>
  <c r="X55" i="3"/>
  <c r="X56" i="3" s="1"/>
  <c r="E10" i="6"/>
  <c r="D10" i="6"/>
  <c r="P55" i="3"/>
  <c r="P56" i="3" s="1"/>
  <c r="C10" i="6"/>
  <c r="L55" i="3"/>
  <c r="M55" i="3" s="1"/>
  <c r="B10" i="6"/>
  <c r="C80" i="6"/>
  <c r="AH51" i="3"/>
  <c r="H8" i="6" s="1"/>
  <c r="R51" i="3"/>
  <c r="D8" i="6" s="1"/>
  <c r="AR50" i="3"/>
  <c r="AN50" i="3"/>
  <c r="AJ50" i="3"/>
  <c r="AF50" i="3"/>
  <c r="AB50" i="3"/>
  <c r="X50" i="3"/>
  <c r="T50" i="3"/>
  <c r="P50" i="3"/>
  <c r="L50" i="3"/>
  <c r="M50" i="3" s="1"/>
  <c r="AR49" i="3"/>
  <c r="AN49" i="3"/>
  <c r="AJ49" i="3"/>
  <c r="AF49" i="3"/>
  <c r="AB49" i="3"/>
  <c r="X49" i="3"/>
  <c r="T49" i="3"/>
  <c r="P49" i="3"/>
  <c r="AN48" i="3"/>
  <c r="AF48" i="3"/>
  <c r="X48" i="3"/>
  <c r="P48" i="3"/>
  <c r="AR47" i="3"/>
  <c r="AN47" i="3"/>
  <c r="AJ47" i="3"/>
  <c r="AF47" i="3"/>
  <c r="AB47" i="3"/>
  <c r="X47" i="3"/>
  <c r="T47" i="3"/>
  <c r="P47" i="3"/>
  <c r="L47" i="3"/>
  <c r="M47" i="3" s="1"/>
  <c r="AR46" i="3"/>
  <c r="AN46" i="3"/>
  <c r="AJ46" i="3"/>
  <c r="AF46" i="3"/>
  <c r="AB46" i="3"/>
  <c r="X46" i="3"/>
  <c r="T46" i="3"/>
  <c r="P46" i="3"/>
  <c r="L46" i="3"/>
  <c r="M46" i="3" s="1"/>
  <c r="AR45" i="3"/>
  <c r="AJ45" i="3"/>
  <c r="AR44" i="3"/>
  <c r="AN44" i="3"/>
  <c r="AJ44" i="3"/>
  <c r="AF44" i="3"/>
  <c r="AB44" i="3"/>
  <c r="X44" i="3"/>
  <c r="T44" i="3"/>
  <c r="P44" i="3"/>
  <c r="L44" i="3"/>
  <c r="M44" i="3" s="1"/>
  <c r="F51" i="3"/>
  <c r="C78" i="6" s="1"/>
  <c r="AR43" i="3"/>
  <c r="AN43" i="3"/>
  <c r="AJ43" i="3"/>
  <c r="AF43" i="3"/>
  <c r="AB43" i="3"/>
  <c r="X43" i="3"/>
  <c r="T43" i="3"/>
  <c r="P43" i="3"/>
  <c r="AM51" i="3"/>
  <c r="W8" i="6" s="1"/>
  <c r="AL51" i="3"/>
  <c r="I8" i="6" s="1"/>
  <c r="AI51" i="3"/>
  <c r="V8" i="6" s="1"/>
  <c r="AE51" i="3"/>
  <c r="U8" i="6" s="1"/>
  <c r="AD51" i="3"/>
  <c r="G8" i="6" s="1"/>
  <c r="W51" i="3"/>
  <c r="S8" i="6" s="1"/>
  <c r="V51" i="3"/>
  <c r="E8" i="6" s="1"/>
  <c r="S51" i="3"/>
  <c r="R8" i="6" s="1"/>
  <c r="O51" i="3"/>
  <c r="Q8" i="6" s="1"/>
  <c r="N51" i="3"/>
  <c r="C8" i="6" s="1"/>
  <c r="AR37" i="3"/>
  <c r="AN37" i="3"/>
  <c r="AJ37" i="3"/>
  <c r="AF37" i="3"/>
  <c r="AB37" i="3"/>
  <c r="X37" i="3"/>
  <c r="T37" i="3"/>
  <c r="P37" i="3"/>
  <c r="L37" i="3"/>
  <c r="M37" i="3" s="1"/>
  <c r="AR36" i="3"/>
  <c r="AN36" i="3"/>
  <c r="AJ36" i="3"/>
  <c r="AF36" i="3"/>
  <c r="AB36" i="3"/>
  <c r="X36" i="3"/>
  <c r="T36" i="3"/>
  <c r="P36" i="3"/>
  <c r="L36" i="3"/>
  <c r="M36" i="3" s="1"/>
  <c r="AR35" i="3"/>
  <c r="AN35" i="3"/>
  <c r="AJ35" i="3"/>
  <c r="AF35" i="3"/>
  <c r="AB35" i="3"/>
  <c r="X35" i="3"/>
  <c r="T35" i="3"/>
  <c r="P35" i="3"/>
  <c r="L35" i="3"/>
  <c r="M35" i="3" s="1"/>
  <c r="AR34" i="3"/>
  <c r="AJ34" i="3"/>
  <c r="AB34" i="3"/>
  <c r="T34" i="3"/>
  <c r="L34" i="3"/>
  <c r="M34" i="3" s="1"/>
  <c r="AR33" i="3"/>
  <c r="AN33" i="3"/>
  <c r="AJ33" i="3"/>
  <c r="AF33" i="3"/>
  <c r="AB33" i="3"/>
  <c r="X33" i="3"/>
  <c r="T33" i="3"/>
  <c r="P33" i="3"/>
  <c r="AR32" i="3"/>
  <c r="AN32" i="3"/>
  <c r="AJ32" i="3"/>
  <c r="AF32" i="3"/>
  <c r="AB32" i="3"/>
  <c r="X32" i="3"/>
  <c r="T32" i="3"/>
  <c r="P32" i="3"/>
  <c r="L32" i="3"/>
  <c r="M32" i="3" s="1"/>
  <c r="AR31" i="3"/>
  <c r="AN31" i="3"/>
  <c r="AJ31" i="3"/>
  <c r="AF31" i="3"/>
  <c r="AB31" i="3"/>
  <c r="X31" i="3"/>
  <c r="T31" i="3"/>
  <c r="P31" i="3"/>
  <c r="L31" i="3"/>
  <c r="M31" i="3" s="1"/>
  <c r="AR30" i="3"/>
  <c r="AN30" i="3"/>
  <c r="AJ30" i="3"/>
  <c r="AF30" i="3"/>
  <c r="AB30" i="3"/>
  <c r="X30" i="3"/>
  <c r="T30" i="3"/>
  <c r="P30" i="3"/>
  <c r="AR29" i="3"/>
  <c r="AN29" i="3"/>
  <c r="AJ29" i="3"/>
  <c r="AF29" i="3"/>
  <c r="AB29" i="3"/>
  <c r="X29" i="3"/>
  <c r="T29" i="3"/>
  <c r="AR28" i="3"/>
  <c r="AN28" i="3"/>
  <c r="AJ28" i="3"/>
  <c r="AF28" i="3"/>
  <c r="AB28" i="3"/>
  <c r="X28" i="3"/>
  <c r="T28" i="3"/>
  <c r="P28" i="3"/>
  <c r="L28" i="3"/>
  <c r="M28" i="3" s="1"/>
  <c r="AR27" i="3"/>
  <c r="AN27" i="3"/>
  <c r="AJ27" i="3"/>
  <c r="AF27" i="3"/>
  <c r="AB27" i="3"/>
  <c r="X27" i="3"/>
  <c r="T27" i="3"/>
  <c r="P27" i="3"/>
  <c r="L27" i="3"/>
  <c r="M27" i="3" s="1"/>
  <c r="AR26" i="3"/>
  <c r="AN26" i="3"/>
  <c r="AJ26" i="3"/>
  <c r="AF26" i="3"/>
  <c r="AB26" i="3"/>
  <c r="X26" i="3"/>
  <c r="T26" i="3"/>
  <c r="P26" i="3"/>
  <c r="AR25" i="3"/>
  <c r="AN25" i="3"/>
  <c r="AJ25" i="3"/>
  <c r="AF25" i="3"/>
  <c r="AB25" i="3"/>
  <c r="X25" i="3"/>
  <c r="T25" i="3"/>
  <c r="P25" i="3"/>
  <c r="AR23" i="3"/>
  <c r="AM38" i="3"/>
  <c r="W7" i="6" s="1"/>
  <c r="AN23" i="3"/>
  <c r="AJ23" i="3"/>
  <c r="AE38" i="3"/>
  <c r="U7" i="6" s="1"/>
  <c r="AF23" i="3"/>
  <c r="AB23" i="3"/>
  <c r="W38" i="3"/>
  <c r="S7" i="6" s="1"/>
  <c r="X23" i="3"/>
  <c r="T23" i="3"/>
  <c r="O38" i="3"/>
  <c r="Q7" i="6" s="1"/>
  <c r="P23" i="3"/>
  <c r="L23" i="3"/>
  <c r="M23" i="3" s="1"/>
  <c r="AR22" i="3"/>
  <c r="AN22" i="3"/>
  <c r="AJ22" i="3"/>
  <c r="AF22" i="3"/>
  <c r="AB22" i="3"/>
  <c r="X22" i="3"/>
  <c r="T22" i="3"/>
  <c r="P22" i="3"/>
  <c r="AR21" i="3"/>
  <c r="AN21" i="3"/>
  <c r="AJ21" i="3"/>
  <c r="AF21" i="3"/>
  <c r="AB21" i="3"/>
  <c r="X21" i="3"/>
  <c r="T21" i="3"/>
  <c r="P21" i="3"/>
  <c r="L21" i="3"/>
  <c r="M21" i="3" s="1"/>
  <c r="AR20" i="3"/>
  <c r="AQ38" i="3"/>
  <c r="X7" i="6" s="1"/>
  <c r="AP38" i="3"/>
  <c r="J7" i="6" s="1"/>
  <c r="AN20" i="3"/>
  <c r="AL38" i="3"/>
  <c r="I7" i="6" s="1"/>
  <c r="AJ20" i="3"/>
  <c r="AI38" i="3"/>
  <c r="V7" i="6" s="1"/>
  <c r="AH38" i="3"/>
  <c r="H7" i="6" s="1"/>
  <c r="AF20" i="3"/>
  <c r="AD38" i="3"/>
  <c r="G7" i="6" s="1"/>
  <c r="AB20" i="3"/>
  <c r="AA38" i="3"/>
  <c r="T7" i="6" s="1"/>
  <c r="Z38" i="3"/>
  <c r="F7" i="6" s="1"/>
  <c r="X20" i="3"/>
  <c r="V38" i="3"/>
  <c r="E7" i="6" s="1"/>
  <c r="T20" i="3"/>
  <c r="S38" i="3"/>
  <c r="R7" i="6" s="1"/>
  <c r="R38" i="3"/>
  <c r="D7" i="6" s="1"/>
  <c r="P20" i="3"/>
  <c r="L20" i="3"/>
  <c r="M20" i="3" s="1"/>
  <c r="K38" i="3"/>
  <c r="J38" i="3"/>
  <c r="AR15" i="3"/>
  <c r="AN15" i="3"/>
  <c r="AJ15" i="3"/>
  <c r="AF15" i="3"/>
  <c r="AB15" i="3"/>
  <c r="X15" i="3"/>
  <c r="T15" i="3"/>
  <c r="P15" i="3"/>
  <c r="L15" i="3"/>
  <c r="M15" i="3" s="1"/>
  <c r="AR14" i="3"/>
  <c r="AN14" i="3"/>
  <c r="AJ14" i="3"/>
  <c r="AF14" i="3"/>
  <c r="AB14" i="3"/>
  <c r="X14" i="3"/>
  <c r="T14" i="3"/>
  <c r="P14" i="3"/>
  <c r="AR13" i="3"/>
  <c r="AN13" i="3"/>
  <c r="AJ13" i="3"/>
  <c r="AF13" i="3"/>
  <c r="AB13" i="3"/>
  <c r="X13" i="3"/>
  <c r="T13" i="3"/>
  <c r="P13" i="3"/>
  <c r="L13" i="3"/>
  <c r="M13" i="3" s="1"/>
  <c r="AR12" i="3"/>
  <c r="AN12" i="3"/>
  <c r="AJ12" i="3"/>
  <c r="AF12" i="3"/>
  <c r="AB12" i="3"/>
  <c r="X12" i="3"/>
  <c r="T12" i="3"/>
  <c r="P12" i="3"/>
  <c r="L12" i="3"/>
  <c r="M12" i="3" s="1"/>
  <c r="AR11" i="3"/>
  <c r="AN11" i="3"/>
  <c r="AJ11" i="3"/>
  <c r="AF11" i="3"/>
  <c r="AB11" i="3"/>
  <c r="X11" i="3"/>
  <c r="T11" i="3"/>
  <c r="P11" i="3"/>
  <c r="AR10" i="3"/>
  <c r="AN10" i="3"/>
  <c r="AJ10" i="3"/>
  <c r="AF10" i="3"/>
  <c r="AB10" i="3"/>
  <c r="X10" i="3"/>
  <c r="T10" i="3"/>
  <c r="P10" i="3"/>
  <c r="AQ16" i="3"/>
  <c r="AR9" i="3"/>
  <c r="AM16" i="3"/>
  <c r="AN9" i="3"/>
  <c r="AI16" i="3"/>
  <c r="AJ9" i="3"/>
  <c r="AE16" i="3"/>
  <c r="AF9" i="3"/>
  <c r="AA16" i="3"/>
  <c r="AB9" i="3"/>
  <c r="W16" i="3"/>
  <c r="X9" i="3"/>
  <c r="S16" i="3"/>
  <c r="T9" i="3"/>
  <c r="O16" i="3"/>
  <c r="P9" i="3"/>
  <c r="K16" i="3"/>
  <c r="L9" i="3"/>
  <c r="F16" i="3"/>
  <c r="AQ6" i="3"/>
  <c r="AP6" i="3"/>
  <c r="AM6" i="3"/>
  <c r="AL6" i="3"/>
  <c r="AH6" i="3"/>
  <c r="AD6" i="3"/>
  <c r="Z6" i="3"/>
  <c r="V6" i="3"/>
  <c r="R6" i="3"/>
  <c r="N6" i="3"/>
  <c r="J6" i="3"/>
  <c r="X5" i="6"/>
  <c r="J5" i="6"/>
  <c r="W5" i="6"/>
  <c r="I5" i="6"/>
  <c r="V5" i="6"/>
  <c r="H5" i="6"/>
  <c r="U5" i="6"/>
  <c r="G5" i="6"/>
  <c r="T5" i="6"/>
  <c r="F5" i="6"/>
  <c r="S5" i="6"/>
  <c r="E5" i="6"/>
  <c r="R5" i="6"/>
  <c r="D5" i="6"/>
  <c r="Q5" i="6"/>
  <c r="C5" i="6"/>
  <c r="P5" i="6"/>
  <c r="B5" i="6"/>
  <c r="F6" i="3"/>
  <c r="J3" i="3"/>
  <c r="J2" i="3"/>
  <c r="AR1" i="3"/>
  <c r="AN1" i="3"/>
  <c r="AJ1" i="3"/>
  <c r="AF1" i="3"/>
  <c r="AB1" i="3"/>
  <c r="AC46" i="3" s="1"/>
  <c r="X1" i="3"/>
  <c r="T1" i="3"/>
  <c r="P1" i="3"/>
  <c r="Q46" i="3" s="1"/>
  <c r="E26" i="2"/>
  <c r="E25" i="2"/>
  <c r="E24" i="2"/>
  <c r="E23" i="2"/>
  <c r="E22" i="2"/>
  <c r="E21" i="2"/>
  <c r="E20" i="2"/>
  <c r="E19" i="2"/>
  <c r="U47" i="3" l="1"/>
  <c r="AK33" i="3"/>
  <c r="X31" i="4"/>
  <c r="P58" i="3"/>
  <c r="AF58" i="3"/>
  <c r="P59" i="4"/>
  <c r="AR92" i="3"/>
  <c r="AB58" i="3"/>
  <c r="AR58" i="3"/>
  <c r="AB62" i="3"/>
  <c r="AR62" i="3"/>
  <c r="AG35" i="4"/>
  <c r="U46" i="3"/>
  <c r="AK50" i="3"/>
  <c r="P62" i="3"/>
  <c r="AO12" i="5"/>
  <c r="U11" i="3"/>
  <c r="AK11" i="3"/>
  <c r="AC21" i="3"/>
  <c r="AS21" i="3"/>
  <c r="AK47" i="3"/>
  <c r="O49" i="4"/>
  <c r="Q25" i="6" s="1"/>
  <c r="Y54" i="4"/>
  <c r="AO54" i="4"/>
  <c r="U12" i="3"/>
  <c r="AK12" i="3"/>
  <c r="Q13" i="3"/>
  <c r="AG13" i="3"/>
  <c r="U37" i="3"/>
  <c r="AK46" i="3"/>
  <c r="AC50" i="3"/>
  <c r="AO13" i="4"/>
  <c r="Y35" i="4"/>
  <c r="Q10" i="5"/>
  <c r="AG10" i="5"/>
  <c r="AG12" i="5"/>
  <c r="Q16" i="5"/>
  <c r="AG16" i="5"/>
  <c r="P77" i="5"/>
  <c r="C20" i="6"/>
  <c r="Y44" i="3"/>
  <c r="AO36" i="3"/>
  <c r="U13" i="3"/>
  <c r="AK13" i="3"/>
  <c r="U21" i="3"/>
  <c r="AK21" i="3"/>
  <c r="U33" i="3"/>
  <c r="AK37" i="3"/>
  <c r="U50" i="3"/>
  <c r="AO35" i="4"/>
  <c r="U16" i="5"/>
  <c r="AK16" i="5"/>
  <c r="U15" i="3"/>
  <c r="AK15" i="3"/>
  <c r="U25" i="3"/>
  <c r="AK25" i="3"/>
  <c r="AB92" i="3"/>
  <c r="Y21" i="4"/>
  <c r="Q14" i="5"/>
  <c r="AG14" i="5"/>
  <c r="X77" i="5"/>
  <c r="AS50" i="3"/>
  <c r="AS34" i="3"/>
  <c r="Q21" i="3"/>
  <c r="AG21" i="3"/>
  <c r="AC29" i="3"/>
  <c r="AS29" i="3"/>
  <c r="Q33" i="3"/>
  <c r="AC33" i="3"/>
  <c r="AS46" i="3"/>
  <c r="AG21" i="4"/>
  <c r="AC25" i="3"/>
  <c r="AS25" i="3"/>
  <c r="AG29" i="3"/>
  <c r="AD72" i="3"/>
  <c r="G11" i="6" s="1"/>
  <c r="G14" i="6" s="1"/>
  <c r="AF68" i="3"/>
  <c r="E59" i="5"/>
  <c r="C65" i="6" s="1"/>
  <c r="AR77" i="5"/>
  <c r="Q50" i="3"/>
  <c r="AG47" i="3"/>
  <c r="AG46" i="3"/>
  <c r="AG33" i="3"/>
  <c r="AG50" i="3"/>
  <c r="AS33" i="3"/>
  <c r="AC34" i="3"/>
  <c r="Q35" i="4"/>
  <c r="Q54" i="4"/>
  <c r="Q21" i="4"/>
  <c r="AG54" i="4"/>
  <c r="AG43" i="4"/>
  <c r="AF31" i="4"/>
  <c r="Q43" i="4"/>
  <c r="AF77" i="5"/>
  <c r="U43" i="4"/>
  <c r="AB31" i="4"/>
  <c r="P38" i="4"/>
  <c r="AF38" i="4"/>
  <c r="AF44" i="4"/>
  <c r="Y10" i="5"/>
  <c r="AO10" i="5"/>
  <c r="Q12" i="5"/>
  <c r="Y16" i="5"/>
  <c r="AO16" i="5"/>
  <c r="T77" i="5"/>
  <c r="AN77" i="5"/>
  <c r="K45" i="6"/>
  <c r="U44" i="3"/>
  <c r="AK44" i="3"/>
  <c r="X16" i="3"/>
  <c r="AN16" i="3"/>
  <c r="AC13" i="3"/>
  <c r="AS13" i="3"/>
  <c r="Q25" i="3"/>
  <c r="AG25" i="3"/>
  <c r="U29" i="3"/>
  <c r="AK29" i="3"/>
  <c r="S72" i="3"/>
  <c r="R11" i="6" s="1"/>
  <c r="AA72" i="3"/>
  <c r="T11" i="6" s="1"/>
  <c r="AQ72" i="3"/>
  <c r="X11" i="6" s="1"/>
  <c r="Y58" i="4"/>
  <c r="AO58" i="4"/>
  <c r="AG13" i="4"/>
  <c r="AO21" i="4"/>
  <c r="S49" i="4"/>
  <c r="R25" i="6" s="1"/>
  <c r="Y43" i="4"/>
  <c r="U20" i="5"/>
  <c r="AK20" i="5"/>
  <c r="U12" i="5"/>
  <c r="AK12" i="5"/>
  <c r="Y14" i="5"/>
  <c r="AO14" i="5"/>
  <c r="AN71" i="5"/>
  <c r="AB77" i="5"/>
  <c r="AJ77" i="5"/>
  <c r="Q9" i="3"/>
  <c r="P16" i="3"/>
  <c r="B7" i="6"/>
  <c r="C82" i="6"/>
  <c r="C86" i="6" s="1"/>
  <c r="C76" i="6"/>
  <c r="Q6" i="6"/>
  <c r="Q9" i="6" s="1"/>
  <c r="O52" i="3"/>
  <c r="S6" i="6"/>
  <c r="S9" i="6" s="1"/>
  <c r="W52" i="3"/>
  <c r="U6" i="6"/>
  <c r="U9" i="6" s="1"/>
  <c r="AE52" i="3"/>
  <c r="W6" i="6"/>
  <c r="W9" i="6" s="1"/>
  <c r="AM52" i="3"/>
  <c r="P7" i="6"/>
  <c r="Y7" i="6" s="1"/>
  <c r="L7" i="6" s="1"/>
  <c r="AN15" i="4"/>
  <c r="AO15" i="4" s="1"/>
  <c r="AF16" i="3"/>
  <c r="AG9" i="3"/>
  <c r="E34" i="2"/>
  <c r="E35" i="2"/>
  <c r="M9" i="3"/>
  <c r="T16" i="3"/>
  <c r="U9" i="3"/>
  <c r="AB16" i="3"/>
  <c r="AC9" i="3"/>
  <c r="AK9" i="3"/>
  <c r="AJ16" i="3"/>
  <c r="AR16" i="3"/>
  <c r="AS9" i="3"/>
  <c r="P6" i="6"/>
  <c r="R6" i="6"/>
  <c r="R9" i="6" s="1"/>
  <c r="S52" i="3"/>
  <c r="T6" i="6"/>
  <c r="V6" i="6"/>
  <c r="V9" i="6" s="1"/>
  <c r="AI52" i="3"/>
  <c r="X6" i="6"/>
  <c r="Y9" i="3"/>
  <c r="AO13" i="3"/>
  <c r="AB38" i="3"/>
  <c r="AJ38" i="3"/>
  <c r="Y46" i="3"/>
  <c r="AO46" i="3"/>
  <c r="Y50" i="3"/>
  <c r="AO50" i="3"/>
  <c r="J51" i="3"/>
  <c r="Z51" i="3"/>
  <c r="F8" i="6" s="1"/>
  <c r="AP51" i="3"/>
  <c r="J8" i="6" s="1"/>
  <c r="L64" i="3"/>
  <c r="M64" i="3" s="1"/>
  <c r="AO82" i="3"/>
  <c r="B15" i="6"/>
  <c r="K15" i="6" s="1"/>
  <c r="E12" i="4"/>
  <c r="R44" i="4"/>
  <c r="R49" i="4" s="1"/>
  <c r="D25" i="6" s="1"/>
  <c r="T45" i="4"/>
  <c r="T44" i="4" s="1"/>
  <c r="AB45" i="4"/>
  <c r="AC45" i="4" s="1"/>
  <c r="Z44" i="4"/>
  <c r="Z49" i="4" s="1"/>
  <c r="F25" i="6" s="1"/>
  <c r="AH44" i="4"/>
  <c r="AJ45" i="4"/>
  <c r="AJ44" i="4" s="1"/>
  <c r="AR45" i="4"/>
  <c r="AR44" i="4" s="1"/>
  <c r="AP44" i="4"/>
  <c r="AC83" i="3"/>
  <c r="AC76" i="3"/>
  <c r="AC70" i="3"/>
  <c r="AC66" i="3"/>
  <c r="AC64" i="3"/>
  <c r="AC60" i="3"/>
  <c r="AC90" i="3"/>
  <c r="AC84" i="3"/>
  <c r="AC91" i="3"/>
  <c r="AC85" i="3"/>
  <c r="AC81" i="3"/>
  <c r="AC71" i="3"/>
  <c r="AC69" i="3"/>
  <c r="AC67" i="3"/>
  <c r="AC65" i="3"/>
  <c r="AC63" i="3"/>
  <c r="AC61" i="3"/>
  <c r="AC59" i="3"/>
  <c r="AC55" i="3"/>
  <c r="AC56" i="3" s="1"/>
  <c r="AC49" i="3"/>
  <c r="AC43" i="3"/>
  <c r="AC35" i="3"/>
  <c r="AS83" i="3"/>
  <c r="AS76" i="3"/>
  <c r="AS70" i="3"/>
  <c r="AS66" i="3"/>
  <c r="AS64" i="3"/>
  <c r="AS60" i="3"/>
  <c r="AS90" i="3"/>
  <c r="AS84" i="3"/>
  <c r="AS45" i="3"/>
  <c r="AS91" i="3"/>
  <c r="AS85" i="3"/>
  <c r="AS81" i="3"/>
  <c r="AS71" i="3"/>
  <c r="AS69" i="3"/>
  <c r="AS67" i="3"/>
  <c r="AS65" i="3"/>
  <c r="AS63" i="3"/>
  <c r="AS61" i="3"/>
  <c r="AS59" i="3"/>
  <c r="AS55" i="3"/>
  <c r="AS56" i="3" s="1"/>
  <c r="AS49" i="3"/>
  <c r="AS43" i="3"/>
  <c r="AS35" i="3"/>
  <c r="B3" i="6"/>
  <c r="J5" i="5"/>
  <c r="J3" i="4"/>
  <c r="K5" i="6"/>
  <c r="K6" i="3"/>
  <c r="O6" i="3"/>
  <c r="S6" i="3"/>
  <c r="W6" i="3"/>
  <c r="AA6" i="3"/>
  <c r="AE6" i="3"/>
  <c r="AI6" i="3"/>
  <c r="L11" i="3"/>
  <c r="M11" i="3" s="1"/>
  <c r="Q12" i="3"/>
  <c r="Y12" i="3"/>
  <c r="AC12" i="3"/>
  <c r="AG12" i="3"/>
  <c r="AO12" i="3"/>
  <c r="AS12" i="3"/>
  <c r="F38" i="3"/>
  <c r="C77" i="6" s="1"/>
  <c r="Q20" i="3"/>
  <c r="U20" i="3"/>
  <c r="Y20" i="3"/>
  <c r="AC20" i="3"/>
  <c r="AG20" i="3"/>
  <c r="AK20" i="3"/>
  <c r="AO20" i="3"/>
  <c r="AS20" i="3"/>
  <c r="Q28" i="3"/>
  <c r="U28" i="3"/>
  <c r="Y28" i="3"/>
  <c r="AC28" i="3"/>
  <c r="AG28" i="3"/>
  <c r="AK28" i="3"/>
  <c r="AO28" i="3"/>
  <c r="AS28" i="3"/>
  <c r="Q32" i="3"/>
  <c r="U32" i="3"/>
  <c r="Y32" i="3"/>
  <c r="AC32" i="3"/>
  <c r="AG32" i="3"/>
  <c r="AK32" i="3"/>
  <c r="AO32" i="3"/>
  <c r="AS32" i="3"/>
  <c r="P34" i="3"/>
  <c r="Q34" i="3" s="1"/>
  <c r="AF34" i="3"/>
  <c r="AG34" i="3" s="1"/>
  <c r="Q36" i="3"/>
  <c r="U36" i="3"/>
  <c r="Y36" i="3"/>
  <c r="AC36" i="3"/>
  <c r="AG36" i="3"/>
  <c r="AK36" i="3"/>
  <c r="AS36" i="3"/>
  <c r="Q37" i="3"/>
  <c r="AG37" i="3"/>
  <c r="T42" i="3"/>
  <c r="AB42" i="3"/>
  <c r="AJ42" i="3"/>
  <c r="AK42" i="3" s="1"/>
  <c r="AR42" i="3"/>
  <c r="AS42" i="3" s="1"/>
  <c r="L45" i="3"/>
  <c r="M45" i="3" s="1"/>
  <c r="T45" i="3"/>
  <c r="AB45" i="3"/>
  <c r="AC45" i="3" s="1"/>
  <c r="Q47" i="3"/>
  <c r="L49" i="3"/>
  <c r="M49" i="3" s="1"/>
  <c r="R10" i="6"/>
  <c r="R14" i="6" s="1"/>
  <c r="S56" i="3"/>
  <c r="S87" i="3" s="1"/>
  <c r="V10" i="6"/>
  <c r="AI56" i="3"/>
  <c r="L56" i="3"/>
  <c r="AD87" i="3"/>
  <c r="V58" i="3"/>
  <c r="AL58" i="3"/>
  <c r="M59" i="3"/>
  <c r="AM72" i="3"/>
  <c r="W11" i="6" s="1"/>
  <c r="L60" i="3"/>
  <c r="M60" i="3" s="1"/>
  <c r="V62" i="3"/>
  <c r="AL62" i="3"/>
  <c r="M63" i="3"/>
  <c r="AN62" i="3"/>
  <c r="L66" i="3"/>
  <c r="M66" i="3" s="1"/>
  <c r="AB68" i="3"/>
  <c r="AR68" i="3"/>
  <c r="L70" i="3"/>
  <c r="M70" i="3" s="1"/>
  <c r="J77" i="3"/>
  <c r="Z77" i="3"/>
  <c r="F12" i="6" s="1"/>
  <c r="AP77" i="3"/>
  <c r="J12" i="6" s="1"/>
  <c r="J86" i="3"/>
  <c r="T86" i="3"/>
  <c r="Z86" i="3"/>
  <c r="F13" i="6" s="1"/>
  <c r="AJ86" i="3"/>
  <c r="AP86" i="3"/>
  <c r="J13" i="6" s="1"/>
  <c r="O86" i="3"/>
  <c r="Q13" i="6" s="1"/>
  <c r="U82" i="3"/>
  <c r="AE86" i="3"/>
  <c r="U13" i="6" s="1"/>
  <c r="AK82" i="3"/>
  <c r="L90" i="3"/>
  <c r="S92" i="3"/>
  <c r="R15" i="6" s="1"/>
  <c r="T90" i="3"/>
  <c r="T92" i="3" s="1"/>
  <c r="AI92" i="3"/>
  <c r="V15" i="6" s="1"/>
  <c r="AJ90" i="3"/>
  <c r="AJ92" i="3" s="1"/>
  <c r="AA92" i="3"/>
  <c r="T15" i="6" s="1"/>
  <c r="AC69" i="4"/>
  <c r="AC67" i="4"/>
  <c r="AC65" i="4"/>
  <c r="AC57" i="4"/>
  <c r="AC46" i="4"/>
  <c r="AC42" i="4"/>
  <c r="AC36" i="4"/>
  <c r="AC34" i="4"/>
  <c r="AC32" i="4"/>
  <c r="AC68" i="4"/>
  <c r="AC66" i="4"/>
  <c r="AC64" i="4"/>
  <c r="AC37" i="4"/>
  <c r="AC58" i="4"/>
  <c r="AC47" i="4"/>
  <c r="AC39" i="4"/>
  <c r="AC52" i="4"/>
  <c r="AC41" i="4"/>
  <c r="AC33" i="4"/>
  <c r="AC24" i="4"/>
  <c r="AC35" i="4"/>
  <c r="AC21" i="4"/>
  <c r="AC43" i="4"/>
  <c r="AS69" i="4"/>
  <c r="AS67" i="4"/>
  <c r="AS65" i="4"/>
  <c r="AS57" i="4"/>
  <c r="AS48" i="4"/>
  <c r="AS46" i="4"/>
  <c r="AS42" i="4"/>
  <c r="AS36" i="4"/>
  <c r="AS34" i="4"/>
  <c r="AS32" i="4"/>
  <c r="AS68" i="4"/>
  <c r="AS66" i="4"/>
  <c r="AS64" i="4"/>
  <c r="AS37" i="4"/>
  <c r="AS58" i="4"/>
  <c r="AS47" i="4"/>
  <c r="AS39" i="4"/>
  <c r="AS52" i="4"/>
  <c r="AS41" i="4"/>
  <c r="AS33" i="4"/>
  <c r="AS24" i="4"/>
  <c r="AS35" i="4"/>
  <c r="AS21" i="4"/>
  <c r="AS43" i="4"/>
  <c r="N14" i="4"/>
  <c r="N15" i="4"/>
  <c r="AD15" i="4"/>
  <c r="J26" i="4"/>
  <c r="L22" i="4"/>
  <c r="M22" i="4" s="1"/>
  <c r="R26" i="4"/>
  <c r="D23" i="6" s="1"/>
  <c r="T22" i="4"/>
  <c r="Z26" i="4"/>
  <c r="F23" i="6" s="1"/>
  <c r="AB22" i="4"/>
  <c r="AH26" i="4"/>
  <c r="H23" i="6" s="1"/>
  <c r="AJ22" i="4"/>
  <c r="AP26" i="4"/>
  <c r="J23" i="6" s="1"/>
  <c r="AR22" i="4"/>
  <c r="T34" i="4"/>
  <c r="T31" i="4" s="1"/>
  <c r="L45" i="4"/>
  <c r="J44" i="4"/>
  <c r="L58" i="4"/>
  <c r="M58" i="4" s="1"/>
  <c r="AC75" i="5"/>
  <c r="AC70" i="5"/>
  <c r="AC76" i="5"/>
  <c r="AC73" i="5"/>
  <c r="AC68" i="5"/>
  <c r="AC66" i="5"/>
  <c r="AC62" i="5"/>
  <c r="AC51" i="5"/>
  <c r="AC74" i="5"/>
  <c r="AC56" i="5"/>
  <c r="AC41" i="5"/>
  <c r="AC37" i="5"/>
  <c r="AC33" i="5"/>
  <c r="AC69" i="5"/>
  <c r="AC52" i="5"/>
  <c r="AC42" i="5"/>
  <c r="AC39" i="5"/>
  <c r="AC35" i="5"/>
  <c r="AC31" i="5"/>
  <c r="AC22" i="5"/>
  <c r="AC40" i="5"/>
  <c r="AC32" i="5"/>
  <c r="AC36" i="5"/>
  <c r="AC30" i="5"/>
  <c r="AC28" i="5"/>
  <c r="AC17" i="5"/>
  <c r="AC13" i="5"/>
  <c r="AC18" i="5"/>
  <c r="AC14" i="5"/>
  <c r="AC10" i="5"/>
  <c r="AC21" i="5"/>
  <c r="AC20" i="5"/>
  <c r="AC19" i="5"/>
  <c r="AC16" i="5"/>
  <c r="AC12" i="5"/>
  <c r="AS75" i="5"/>
  <c r="AS70" i="5"/>
  <c r="AS76" i="5"/>
  <c r="AS73" i="5"/>
  <c r="AS68" i="5"/>
  <c r="AS66" i="5"/>
  <c r="AS62" i="5"/>
  <c r="AS51" i="5"/>
  <c r="AS69" i="5"/>
  <c r="AS56" i="5"/>
  <c r="AS52" i="5"/>
  <c r="AS41" i="5"/>
  <c r="AS37" i="5"/>
  <c r="AS33" i="5"/>
  <c r="AS42" i="5"/>
  <c r="AS39" i="5"/>
  <c r="AS35" i="5"/>
  <c r="AS31" i="5"/>
  <c r="AS22" i="5"/>
  <c r="AS40" i="5"/>
  <c r="AS32" i="5"/>
  <c r="AS74" i="5"/>
  <c r="AS36" i="5"/>
  <c r="AS30" i="5"/>
  <c r="AS28" i="5"/>
  <c r="AS17" i="5"/>
  <c r="AS13" i="5"/>
  <c r="AS18" i="5"/>
  <c r="AS14" i="5"/>
  <c r="AS10" i="5"/>
  <c r="AS20" i="5"/>
  <c r="AS19" i="5"/>
  <c r="AS16" i="5"/>
  <c r="AS12" i="5"/>
  <c r="AO83" i="3"/>
  <c r="AO76" i="3"/>
  <c r="AO70" i="3"/>
  <c r="AO66" i="3"/>
  <c r="AO64" i="3"/>
  <c r="AO60" i="3"/>
  <c r="AO48" i="3"/>
  <c r="AO91" i="3"/>
  <c r="AO85" i="3"/>
  <c r="AO81" i="3"/>
  <c r="AO71" i="3"/>
  <c r="AO69" i="3"/>
  <c r="AO67" i="3"/>
  <c r="AO65" i="3"/>
  <c r="AO63" i="3"/>
  <c r="AO61" i="3"/>
  <c r="AO59" i="3"/>
  <c r="AO55" i="3"/>
  <c r="AO56" i="3" s="1"/>
  <c r="AO49" i="3"/>
  <c r="AO43" i="3"/>
  <c r="AO35" i="3"/>
  <c r="AO9" i="3"/>
  <c r="AR38" i="3"/>
  <c r="S10" i="6"/>
  <c r="W56" i="3"/>
  <c r="L76" i="3"/>
  <c r="M76" i="3" s="1"/>
  <c r="X22" i="6"/>
  <c r="AQ18" i="4"/>
  <c r="AR15" i="4"/>
  <c r="AS15" i="4" s="1"/>
  <c r="Q83" i="3"/>
  <c r="Q76" i="3"/>
  <c r="Q70" i="3"/>
  <c r="Q66" i="3"/>
  <c r="Q64" i="3"/>
  <c r="Q60" i="3"/>
  <c r="Q48" i="3"/>
  <c r="Q91" i="3"/>
  <c r="Q85" i="3"/>
  <c r="Q81" i="3"/>
  <c r="Q65" i="3"/>
  <c r="Q63" i="3"/>
  <c r="Q61" i="3"/>
  <c r="Q59" i="3"/>
  <c r="Q55" i="3"/>
  <c r="Q56" i="3" s="1"/>
  <c r="Q49" i="3"/>
  <c r="Q43" i="3"/>
  <c r="Q35" i="3"/>
  <c r="AG83" i="3"/>
  <c r="AG76" i="3"/>
  <c r="AG70" i="3"/>
  <c r="AG66" i="3"/>
  <c r="AG64" i="3"/>
  <c r="AG60" i="3"/>
  <c r="AG48" i="3"/>
  <c r="AG91" i="3"/>
  <c r="AG85" i="3"/>
  <c r="AG81" i="3"/>
  <c r="AG71" i="3"/>
  <c r="AG69" i="3"/>
  <c r="AG67" i="3"/>
  <c r="AG65" i="3"/>
  <c r="AG63" i="3"/>
  <c r="AG61" i="3"/>
  <c r="AG59" i="3"/>
  <c r="AG55" i="3"/>
  <c r="AG56" i="3" s="1"/>
  <c r="AG49" i="3"/>
  <c r="AG43" i="3"/>
  <c r="AG35" i="3"/>
  <c r="Q11" i="3"/>
  <c r="Y11" i="3"/>
  <c r="AG11" i="3"/>
  <c r="AO11" i="3"/>
  <c r="AS11" i="3"/>
  <c r="L14" i="3"/>
  <c r="M14" i="3" s="1"/>
  <c r="Q15" i="3"/>
  <c r="AC15" i="3"/>
  <c r="AL16" i="3"/>
  <c r="L22" i="3"/>
  <c r="M22" i="3" s="1"/>
  <c r="Q23" i="3"/>
  <c r="U23" i="3"/>
  <c r="Y23" i="3"/>
  <c r="AC23" i="3"/>
  <c r="AG23" i="3"/>
  <c r="AK23" i="3"/>
  <c r="AO23" i="3"/>
  <c r="AS23" i="3"/>
  <c r="L26" i="3"/>
  <c r="M26" i="3" s="1"/>
  <c r="Q27" i="3"/>
  <c r="U27" i="3"/>
  <c r="Y27" i="3"/>
  <c r="AC27" i="3"/>
  <c r="AG27" i="3"/>
  <c r="AK27" i="3"/>
  <c r="AO27" i="3"/>
  <c r="AS27" i="3"/>
  <c r="L30" i="3"/>
  <c r="M30" i="3" s="1"/>
  <c r="Q31" i="3"/>
  <c r="U31" i="3"/>
  <c r="Y31" i="3"/>
  <c r="AC31" i="3"/>
  <c r="AG31" i="3"/>
  <c r="AK31" i="3"/>
  <c r="AO31" i="3"/>
  <c r="AS31" i="3"/>
  <c r="U34" i="3"/>
  <c r="AK34" i="3"/>
  <c r="AC37" i="3"/>
  <c r="AS37" i="3"/>
  <c r="AA51" i="3"/>
  <c r="T8" i="6" s="1"/>
  <c r="AQ51" i="3"/>
  <c r="X8" i="6" s="1"/>
  <c r="Q44" i="3"/>
  <c r="AC44" i="3"/>
  <c r="AG44" i="3"/>
  <c r="AO44" i="3"/>
  <c r="AS44" i="3"/>
  <c r="AC47" i="3"/>
  <c r="AS47" i="3"/>
  <c r="L48" i="3"/>
  <c r="M48" i="3" s="1"/>
  <c r="T48" i="3"/>
  <c r="AB48" i="3"/>
  <c r="AC48" i="3" s="1"/>
  <c r="AJ48" i="3"/>
  <c r="AR48" i="3"/>
  <c r="AS48" i="3" s="1"/>
  <c r="Q10" i="6"/>
  <c r="O56" i="3"/>
  <c r="T55" i="3"/>
  <c r="T56" i="3" s="1"/>
  <c r="U10" i="6"/>
  <c r="AE56" i="3"/>
  <c r="AJ55" i="3"/>
  <c r="AJ56" i="3" s="1"/>
  <c r="M56" i="3"/>
  <c r="J58" i="3"/>
  <c r="Z58" i="3"/>
  <c r="AP58" i="3"/>
  <c r="X58" i="3"/>
  <c r="AI72" i="3"/>
  <c r="V11" i="6" s="1"/>
  <c r="AN58" i="3"/>
  <c r="J62" i="3"/>
  <c r="Z62" i="3"/>
  <c r="AP62" i="3"/>
  <c r="AJ62" i="3"/>
  <c r="R68" i="3"/>
  <c r="R72" i="3" s="1"/>
  <c r="Z68" i="3"/>
  <c r="AH68" i="3"/>
  <c r="AH72" i="3" s="1"/>
  <c r="AP68" i="3"/>
  <c r="L68" i="3"/>
  <c r="M69" i="3"/>
  <c r="X68" i="3"/>
  <c r="AN68" i="3"/>
  <c r="Q82" i="3"/>
  <c r="AA86" i="3"/>
  <c r="T13" i="6" s="1"/>
  <c r="AG82" i="3"/>
  <c r="AQ86" i="3"/>
  <c r="X13" i="6" s="1"/>
  <c r="P84" i="3"/>
  <c r="Q84" i="3" s="1"/>
  <c r="X84" i="3"/>
  <c r="X86" i="3" s="1"/>
  <c r="AF84" i="3"/>
  <c r="AF86" i="3" s="1"/>
  <c r="AN84" i="3"/>
  <c r="AO84" i="3" s="1"/>
  <c r="K92" i="3"/>
  <c r="AL14" i="4"/>
  <c r="L16" i="4"/>
  <c r="M16" i="4" s="1"/>
  <c r="K17" i="4"/>
  <c r="AN32" i="4"/>
  <c r="AN31" i="4" s="1"/>
  <c r="AL31" i="4"/>
  <c r="L57" i="4"/>
  <c r="M57" i="4" s="1"/>
  <c r="L65" i="4"/>
  <c r="M65" i="4" s="1"/>
  <c r="Y83" i="3"/>
  <c r="Y76" i="3"/>
  <c r="Y70" i="3"/>
  <c r="Y66" i="3"/>
  <c r="Y64" i="3"/>
  <c r="Y60" i="3"/>
  <c r="Y48" i="3"/>
  <c r="Y91" i="3"/>
  <c r="Y85" i="3"/>
  <c r="Y81" i="3"/>
  <c r="Y71" i="3"/>
  <c r="Y69" i="3"/>
  <c r="Y67" i="3"/>
  <c r="Y65" i="3"/>
  <c r="Y61" i="3"/>
  <c r="Y59" i="3"/>
  <c r="Y55" i="3"/>
  <c r="Y56" i="3" s="1"/>
  <c r="Y49" i="3"/>
  <c r="Y43" i="3"/>
  <c r="Y35" i="3"/>
  <c r="Y13" i="3"/>
  <c r="T38" i="3"/>
  <c r="Y21" i="3"/>
  <c r="AO21" i="3"/>
  <c r="Y25" i="3"/>
  <c r="AO25" i="3"/>
  <c r="Y29" i="3"/>
  <c r="AO29" i="3"/>
  <c r="Y33" i="3"/>
  <c r="AO33" i="3"/>
  <c r="W10" i="6"/>
  <c r="AM56" i="3"/>
  <c r="Y82" i="3"/>
  <c r="L83" i="3"/>
  <c r="M83" i="3" s="1"/>
  <c r="M6" i="4"/>
  <c r="E22" i="6"/>
  <c r="AB15" i="4"/>
  <c r="Y5" i="6"/>
  <c r="L10" i="3"/>
  <c r="M10" i="3" s="1"/>
  <c r="AC11" i="3"/>
  <c r="Y15" i="3"/>
  <c r="AG15" i="3"/>
  <c r="AO15" i="3"/>
  <c r="AS15" i="3"/>
  <c r="J16" i="3"/>
  <c r="N16" i="3"/>
  <c r="R16" i="3"/>
  <c r="V16" i="3"/>
  <c r="Z16" i="3"/>
  <c r="AD16" i="3"/>
  <c r="AH16" i="3"/>
  <c r="AP16" i="3"/>
  <c r="U83" i="3"/>
  <c r="U76" i="3"/>
  <c r="U70" i="3"/>
  <c r="U66" i="3"/>
  <c r="U64" i="3"/>
  <c r="U60" i="3"/>
  <c r="U84" i="3"/>
  <c r="U45" i="3"/>
  <c r="U91" i="3"/>
  <c r="U85" i="3"/>
  <c r="U81" i="3"/>
  <c r="U71" i="3"/>
  <c r="U69" i="3"/>
  <c r="U67" i="3"/>
  <c r="U65" i="3"/>
  <c r="U63" i="3"/>
  <c r="U61" i="3"/>
  <c r="U59" i="3"/>
  <c r="U55" i="3"/>
  <c r="U56" i="3" s="1"/>
  <c r="U49" i="3"/>
  <c r="U43" i="3"/>
  <c r="U35" i="3"/>
  <c r="AK83" i="3"/>
  <c r="AK76" i="3"/>
  <c r="AK70" i="3"/>
  <c r="AK66" i="3"/>
  <c r="AK64" i="3"/>
  <c r="AK60" i="3"/>
  <c r="AK84" i="3"/>
  <c r="AK48" i="3"/>
  <c r="AK45" i="3"/>
  <c r="AK91" i="3"/>
  <c r="AK85" i="3"/>
  <c r="AK81" i="3"/>
  <c r="AK71" i="3"/>
  <c r="AK69" i="3"/>
  <c r="AK67" i="3"/>
  <c r="AK65" i="3"/>
  <c r="AK63" i="3"/>
  <c r="AK61" i="3"/>
  <c r="AK59" i="3"/>
  <c r="AK49" i="3"/>
  <c r="AK43" i="3"/>
  <c r="AK35" i="3"/>
  <c r="C75" i="6"/>
  <c r="C56" i="6"/>
  <c r="B75" i="6"/>
  <c r="B56" i="6"/>
  <c r="B1" i="6"/>
  <c r="L5" i="3"/>
  <c r="P5" i="3"/>
  <c r="T5" i="3"/>
  <c r="X5" i="3"/>
  <c r="X6" i="3" s="1"/>
  <c r="AB5" i="3"/>
  <c r="AF5" i="3"/>
  <c r="AJ5" i="3"/>
  <c r="AN5" i="3"/>
  <c r="AN6" i="3" s="1"/>
  <c r="AR5" i="3"/>
  <c r="Q10" i="3"/>
  <c r="U10" i="3"/>
  <c r="Y10" i="3"/>
  <c r="AC10" i="3"/>
  <c r="AG10" i="3"/>
  <c r="AK10" i="3"/>
  <c r="AO10" i="3"/>
  <c r="AS10" i="3"/>
  <c r="Q14" i="3"/>
  <c r="U14" i="3"/>
  <c r="Y14" i="3"/>
  <c r="AC14" i="3"/>
  <c r="AG14" i="3"/>
  <c r="AK14" i="3"/>
  <c r="AO14" i="3"/>
  <c r="AS14" i="3"/>
  <c r="Q22" i="3"/>
  <c r="U22" i="3"/>
  <c r="Y22" i="3"/>
  <c r="AC22" i="3"/>
  <c r="AG22" i="3"/>
  <c r="AK22" i="3"/>
  <c r="AO22" i="3"/>
  <c r="AS22" i="3"/>
  <c r="L25" i="3"/>
  <c r="M25" i="3" s="1"/>
  <c r="Q26" i="3"/>
  <c r="U26" i="3"/>
  <c r="Y26" i="3"/>
  <c r="AC26" i="3"/>
  <c r="AG26" i="3"/>
  <c r="AK26" i="3"/>
  <c r="AO26" i="3"/>
  <c r="AS26" i="3"/>
  <c r="L29" i="3"/>
  <c r="M29" i="3" s="1"/>
  <c r="Q30" i="3"/>
  <c r="U30" i="3"/>
  <c r="Y30" i="3"/>
  <c r="AC30" i="3"/>
  <c r="AG30" i="3"/>
  <c r="AK30" i="3"/>
  <c r="AO30" i="3"/>
  <c r="AS30" i="3"/>
  <c r="L33" i="3"/>
  <c r="M33" i="3" s="1"/>
  <c r="X34" i="3"/>
  <c r="Y34" i="3" s="1"/>
  <c r="AN34" i="3"/>
  <c r="AN38" i="3" s="1"/>
  <c r="Y37" i="3"/>
  <c r="AO37" i="3"/>
  <c r="P42" i="3"/>
  <c r="Q42" i="3" s="1"/>
  <c r="X42" i="3"/>
  <c r="AF42" i="3"/>
  <c r="AG42" i="3" s="1"/>
  <c r="AN42" i="3"/>
  <c r="AO42" i="3" s="1"/>
  <c r="P45" i="3"/>
  <c r="Q45" i="3" s="1"/>
  <c r="X45" i="3"/>
  <c r="Y45" i="3" s="1"/>
  <c r="AF45" i="3"/>
  <c r="AG45" i="3" s="1"/>
  <c r="AN45" i="3"/>
  <c r="AO45" i="3" s="1"/>
  <c r="Y47" i="3"/>
  <c r="AO47" i="3"/>
  <c r="P10" i="6"/>
  <c r="K56" i="3"/>
  <c r="T10" i="6"/>
  <c r="AA56" i="3"/>
  <c r="X10" i="6"/>
  <c r="X14" i="6" s="1"/>
  <c r="AQ56" i="3"/>
  <c r="F87" i="3"/>
  <c r="T58" i="3"/>
  <c r="AJ58" i="3"/>
  <c r="T62" i="3"/>
  <c r="AF62" i="3"/>
  <c r="R77" i="3"/>
  <c r="D12" i="6" s="1"/>
  <c r="AH77" i="3"/>
  <c r="H12" i="6" s="1"/>
  <c r="P12" i="6"/>
  <c r="Y12" i="6" s="1"/>
  <c r="L12" i="6" s="1"/>
  <c r="M81" i="3"/>
  <c r="R86" i="3"/>
  <c r="D13" i="6" s="1"/>
  <c r="AB86" i="3"/>
  <c r="AH86" i="3"/>
  <c r="H13" i="6" s="1"/>
  <c r="AR86" i="3"/>
  <c r="AC82" i="3"/>
  <c r="AS82" i="3"/>
  <c r="O92" i="3"/>
  <c r="Q15" i="6" s="1"/>
  <c r="P90" i="3"/>
  <c r="P92" i="3" s="1"/>
  <c r="W92" i="3"/>
  <c r="S15" i="6" s="1"/>
  <c r="X90" i="3"/>
  <c r="X92" i="3" s="1"/>
  <c r="AE92" i="3"/>
  <c r="U15" i="6" s="1"/>
  <c r="AF90" i="3"/>
  <c r="AF92" i="3" s="1"/>
  <c r="AM92" i="3"/>
  <c r="W15" i="6" s="1"/>
  <c r="AN90" i="3"/>
  <c r="AN92" i="3" s="1"/>
  <c r="G22" i="6"/>
  <c r="E11" i="4"/>
  <c r="V15" i="4"/>
  <c r="T59" i="4"/>
  <c r="AJ59" i="4"/>
  <c r="K58" i="3"/>
  <c r="K62" i="3"/>
  <c r="K68" i="3"/>
  <c r="F14" i="4"/>
  <c r="P11" i="4"/>
  <c r="AB13" i="4"/>
  <c r="AC13" i="4" s="1"/>
  <c r="AR13" i="4"/>
  <c r="AS13" i="4" s="1"/>
  <c r="J14" i="4"/>
  <c r="R14" i="4"/>
  <c r="Z14" i="4"/>
  <c r="AH14" i="4"/>
  <c r="AP14" i="4"/>
  <c r="M15" i="4"/>
  <c r="R15" i="4"/>
  <c r="AH15" i="4"/>
  <c r="P23" i="4"/>
  <c r="Q23" i="4" s="1"/>
  <c r="X23" i="4"/>
  <c r="Y23" i="4" s="1"/>
  <c r="AF23" i="4"/>
  <c r="AG23" i="4" s="1"/>
  <c r="AN23" i="4"/>
  <c r="AO23" i="4" s="1"/>
  <c r="B24" i="6"/>
  <c r="V31" i="4"/>
  <c r="AR40" i="4"/>
  <c r="AS40" i="4" s="1"/>
  <c r="X42" i="4"/>
  <c r="X38" i="4" s="1"/>
  <c r="AD44" i="4"/>
  <c r="AD49" i="4" s="1"/>
  <c r="G25" i="6" s="1"/>
  <c r="AA44" i="4"/>
  <c r="AA49" i="4" s="1"/>
  <c r="T25" i="6" s="1"/>
  <c r="AF59" i="4"/>
  <c r="L67" i="4"/>
  <c r="M67" i="4" s="1"/>
  <c r="K10" i="6"/>
  <c r="K86" i="3"/>
  <c r="U69" i="4"/>
  <c r="U67" i="4"/>
  <c r="U65" i="4"/>
  <c r="U57" i="4"/>
  <c r="U48" i="4"/>
  <c r="U46" i="4"/>
  <c r="U40" i="4"/>
  <c r="U36" i="4"/>
  <c r="U32" i="4"/>
  <c r="U68" i="4"/>
  <c r="U66" i="4"/>
  <c r="U64" i="4"/>
  <c r="U37" i="4"/>
  <c r="U22" i="4"/>
  <c r="U58" i="4"/>
  <c r="U47" i="4"/>
  <c r="U52" i="4"/>
  <c r="U41" i="4"/>
  <c r="U33" i="4"/>
  <c r="U24" i="4"/>
  <c r="AK69" i="4"/>
  <c r="AK67" i="4"/>
  <c r="AK65" i="4"/>
  <c r="AK57" i="4"/>
  <c r="AK48" i="4"/>
  <c r="AK46" i="4"/>
  <c r="AK42" i="4"/>
  <c r="AK40" i="4"/>
  <c r="AK36" i="4"/>
  <c r="AK32" i="4"/>
  <c r="AK68" i="4"/>
  <c r="AK66" i="4"/>
  <c r="AK64" i="4"/>
  <c r="AK37" i="4"/>
  <c r="AK22" i="4"/>
  <c r="AK58" i="4"/>
  <c r="AK47" i="4"/>
  <c r="AK52" i="4"/>
  <c r="AK41" i="4"/>
  <c r="AK33" i="4"/>
  <c r="AK24" i="4"/>
  <c r="U21" i="4"/>
  <c r="AK21" i="4"/>
  <c r="N26" i="4"/>
  <c r="C23" i="6" s="1"/>
  <c r="P22" i="4"/>
  <c r="Q22" i="4" s="1"/>
  <c r="V26" i="4"/>
  <c r="E23" i="6" s="1"/>
  <c r="X22" i="4"/>
  <c r="Y22" i="4" s="1"/>
  <c r="AD26" i="4"/>
  <c r="G23" i="6" s="1"/>
  <c r="AF22" i="4"/>
  <c r="AL26" i="4"/>
  <c r="I23" i="6" s="1"/>
  <c r="AN22" i="4"/>
  <c r="P24" i="6"/>
  <c r="Y24" i="6" s="1"/>
  <c r="L24" i="6" s="1"/>
  <c r="AP49" i="4"/>
  <c r="J25" i="6" s="1"/>
  <c r="M32" i="4"/>
  <c r="L31" i="4"/>
  <c r="P31" i="4"/>
  <c r="AR31" i="4"/>
  <c r="AJ34" i="4"/>
  <c r="AK34" i="4" s="1"/>
  <c r="AH31" i="4"/>
  <c r="U35" i="4"/>
  <c r="AK35" i="4"/>
  <c r="X45" i="4"/>
  <c r="X44" i="4" s="1"/>
  <c r="V44" i="4"/>
  <c r="AN45" i="4"/>
  <c r="AN44" i="4" s="1"/>
  <c r="AL44" i="4"/>
  <c r="L46" i="4"/>
  <c r="M46" i="4" s="1"/>
  <c r="N70" i="4"/>
  <c r="P63" i="4"/>
  <c r="P70" i="4" s="1"/>
  <c r="L69" i="4"/>
  <c r="M69" i="4" s="1"/>
  <c r="L13" i="5"/>
  <c r="M13" i="5" s="1"/>
  <c r="L75" i="3"/>
  <c r="P75" i="3"/>
  <c r="P77" i="3" s="1"/>
  <c r="T75" i="3"/>
  <c r="T77" i="3" s="1"/>
  <c r="X75" i="3"/>
  <c r="X77" i="3" s="1"/>
  <c r="AB75" i="3"/>
  <c r="AB77" i="3" s="1"/>
  <c r="AF75" i="3"/>
  <c r="AF77" i="3" s="1"/>
  <c r="AJ75" i="3"/>
  <c r="AJ77" i="3" s="1"/>
  <c r="AN75" i="3"/>
  <c r="AN77" i="3" s="1"/>
  <c r="AR75" i="3"/>
  <c r="AR77" i="3" s="1"/>
  <c r="AR6" i="4"/>
  <c r="X12" i="4"/>
  <c r="T13" i="4"/>
  <c r="U13" i="4" s="1"/>
  <c r="AJ13" i="4"/>
  <c r="AK13" i="4" s="1"/>
  <c r="T23" i="4"/>
  <c r="U23" i="4" s="1"/>
  <c r="AB23" i="4"/>
  <c r="AC23" i="4" s="1"/>
  <c r="AJ23" i="4"/>
  <c r="AK23" i="4" s="1"/>
  <c r="AR23" i="4"/>
  <c r="AS23" i="4" s="1"/>
  <c r="L29" i="4"/>
  <c r="M28" i="4"/>
  <c r="C98" i="6"/>
  <c r="K31" i="4"/>
  <c r="AQ49" i="4"/>
  <c r="X25" i="6" s="1"/>
  <c r="W49" i="4"/>
  <c r="S25" i="6" s="1"/>
  <c r="L37" i="4"/>
  <c r="M37" i="4" s="1"/>
  <c r="M39" i="4"/>
  <c r="AH38" i="4"/>
  <c r="AB40" i="4"/>
  <c r="AC40" i="4" s="1"/>
  <c r="T42" i="4"/>
  <c r="U42" i="4" s="1"/>
  <c r="AN42" i="4"/>
  <c r="AO42" i="4" s="1"/>
  <c r="AB48" i="4"/>
  <c r="AC48" i="4" s="1"/>
  <c r="F59" i="4"/>
  <c r="C93" i="6" s="1"/>
  <c r="X59" i="4"/>
  <c r="AN59" i="4"/>
  <c r="B26" i="6"/>
  <c r="U54" i="4"/>
  <c r="AK54" i="4"/>
  <c r="V59" i="4"/>
  <c r="E26" i="6" s="1"/>
  <c r="AD70" i="4"/>
  <c r="AF63" i="4"/>
  <c r="AF70" i="4" s="1"/>
  <c r="C57" i="6"/>
  <c r="E44" i="5"/>
  <c r="Q69" i="4"/>
  <c r="Q67" i="4"/>
  <c r="Q65" i="4"/>
  <c r="Q57" i="4"/>
  <c r="Q48" i="4"/>
  <c r="Q46" i="4"/>
  <c r="Q42" i="4"/>
  <c r="Q40" i="4"/>
  <c r="Q34" i="4"/>
  <c r="Q32" i="4"/>
  <c r="Q68" i="4"/>
  <c r="Q66" i="4"/>
  <c r="Q64" i="4"/>
  <c r="AG69" i="4"/>
  <c r="AG67" i="4"/>
  <c r="AG65" i="4"/>
  <c r="AG57" i="4"/>
  <c r="AG48" i="4"/>
  <c r="AG46" i="4"/>
  <c r="AG42" i="4"/>
  <c r="AG40" i="4"/>
  <c r="AG36" i="4"/>
  <c r="AG34" i="4"/>
  <c r="AG32" i="4"/>
  <c r="AG68" i="4"/>
  <c r="AG66" i="4"/>
  <c r="AG64" i="4"/>
  <c r="N16" i="4"/>
  <c r="R16" i="4"/>
  <c r="T16" i="4" s="1"/>
  <c r="U16" i="4" s="1"/>
  <c r="V16" i="4"/>
  <c r="X16" i="4" s="1"/>
  <c r="Y16" i="4" s="1"/>
  <c r="Z16" i="4"/>
  <c r="AB16" i="4" s="1"/>
  <c r="AC16" i="4" s="1"/>
  <c r="AD16" i="4"/>
  <c r="AF16" i="4" s="1"/>
  <c r="AG16" i="4" s="1"/>
  <c r="AH16" i="4"/>
  <c r="AJ16" i="4" s="1"/>
  <c r="AK16" i="4" s="1"/>
  <c r="AL16" i="4"/>
  <c r="AN16" i="4" s="1"/>
  <c r="AO16" i="4" s="1"/>
  <c r="AP16" i="4"/>
  <c r="AR16" i="4" s="1"/>
  <c r="AS16" i="4" s="1"/>
  <c r="L23" i="4"/>
  <c r="M23" i="4" s="1"/>
  <c r="Q24" i="4"/>
  <c r="Y24" i="4"/>
  <c r="AG24" i="4"/>
  <c r="AO24" i="4"/>
  <c r="AM31" i="4"/>
  <c r="AM49" i="4" s="1"/>
  <c r="W25" i="6" s="1"/>
  <c r="Q33" i="4"/>
  <c r="Y33" i="4"/>
  <c r="AG33" i="4"/>
  <c r="AO33" i="4"/>
  <c r="V38" i="4"/>
  <c r="AL38" i="4"/>
  <c r="T39" i="4"/>
  <c r="AJ39" i="4"/>
  <c r="AJ38" i="4" s="1"/>
  <c r="Q41" i="4"/>
  <c r="Y41" i="4"/>
  <c r="AG41" i="4"/>
  <c r="AO41" i="4"/>
  <c r="C92" i="6"/>
  <c r="Q52" i="4"/>
  <c r="Y52" i="4"/>
  <c r="AG52" i="4"/>
  <c r="AO52" i="4"/>
  <c r="R59" i="4"/>
  <c r="D26" i="6" s="1"/>
  <c r="AH59" i="4"/>
  <c r="H26" i="6" s="1"/>
  <c r="J70" i="4"/>
  <c r="L63" i="4"/>
  <c r="Z70" i="4"/>
  <c r="AB63" i="4"/>
  <c r="AB70" i="4" s="1"/>
  <c r="AP70" i="4"/>
  <c r="AR63" i="4"/>
  <c r="AR70" i="4" s="1"/>
  <c r="J23" i="5"/>
  <c r="L9" i="5"/>
  <c r="R23" i="5"/>
  <c r="T9" i="5"/>
  <c r="T23" i="5" s="1"/>
  <c r="Z23" i="5"/>
  <c r="AB9" i="5"/>
  <c r="AB23" i="5" s="1"/>
  <c r="AH23" i="5"/>
  <c r="AJ9" i="5"/>
  <c r="AK9" i="5" s="1"/>
  <c r="AP23" i="5"/>
  <c r="AR9" i="5"/>
  <c r="AI49" i="4"/>
  <c r="V25" i="6" s="1"/>
  <c r="Q39" i="4"/>
  <c r="Y39" i="4"/>
  <c r="AG39" i="4"/>
  <c r="AO39" i="4"/>
  <c r="Q47" i="4"/>
  <c r="Y47" i="4"/>
  <c r="AG47" i="4"/>
  <c r="AO47" i="4"/>
  <c r="Q58" i="4"/>
  <c r="AG58" i="4"/>
  <c r="N59" i="4"/>
  <c r="C26" i="6" s="1"/>
  <c r="AD59" i="4"/>
  <c r="G26" i="6" s="1"/>
  <c r="K70" i="4"/>
  <c r="V70" i="4"/>
  <c r="X63" i="4"/>
  <c r="AL70" i="4"/>
  <c r="AN63" i="4"/>
  <c r="X34" i="6"/>
  <c r="X36" i="6" s="1"/>
  <c r="AQ44" i="5"/>
  <c r="L10" i="5"/>
  <c r="M10" i="5" s="1"/>
  <c r="Y69" i="4"/>
  <c r="Y67" i="4"/>
  <c r="Y65" i="4"/>
  <c r="Y57" i="4"/>
  <c r="Y48" i="4"/>
  <c r="Y46" i="4"/>
  <c r="Y40" i="4"/>
  <c r="Y36" i="4"/>
  <c r="Y34" i="4"/>
  <c r="Y32" i="4"/>
  <c r="Y68" i="4"/>
  <c r="Y66" i="4"/>
  <c r="Y64" i="4"/>
  <c r="AO69" i="4"/>
  <c r="AO67" i="4"/>
  <c r="AO65" i="4"/>
  <c r="AO57" i="4"/>
  <c r="AO48" i="4"/>
  <c r="AO46" i="4"/>
  <c r="AO40" i="4"/>
  <c r="AO36" i="4"/>
  <c r="AO34" i="4"/>
  <c r="AO68" i="4"/>
  <c r="AO66" i="4"/>
  <c r="AO64" i="4"/>
  <c r="AE49" i="4"/>
  <c r="U25" i="6" s="1"/>
  <c r="Q37" i="4"/>
  <c r="Y37" i="4"/>
  <c r="AG37" i="4"/>
  <c r="AO37" i="4"/>
  <c r="AG45" i="4"/>
  <c r="K59" i="4"/>
  <c r="O59" i="4"/>
  <c r="Q26" i="6" s="1"/>
  <c r="S59" i="4"/>
  <c r="R26" i="6" s="1"/>
  <c r="W59" i="4"/>
  <c r="S26" i="6" s="1"/>
  <c r="AA59" i="4"/>
  <c r="T26" i="6" s="1"/>
  <c r="AE59" i="4"/>
  <c r="U26" i="6" s="1"/>
  <c r="AI59" i="4"/>
  <c r="V26" i="6" s="1"/>
  <c r="AM59" i="4"/>
  <c r="W26" i="6" s="1"/>
  <c r="AQ59" i="4"/>
  <c r="X26" i="6" s="1"/>
  <c r="L54" i="4"/>
  <c r="AB54" i="4"/>
  <c r="AB59" i="4" s="1"/>
  <c r="AR54" i="4"/>
  <c r="AS54" i="4" s="1"/>
  <c r="R70" i="4"/>
  <c r="T63" i="4"/>
  <c r="T70" i="4" s="1"/>
  <c r="AH70" i="4"/>
  <c r="AJ63" i="4"/>
  <c r="AJ70" i="4" s="1"/>
  <c r="AO18" i="5"/>
  <c r="N23" i="5"/>
  <c r="P9" i="5"/>
  <c r="V23" i="5"/>
  <c r="X9" i="5"/>
  <c r="Y9" i="5" s="1"/>
  <c r="AD23" i="5"/>
  <c r="AF9" i="5"/>
  <c r="AL23" i="5"/>
  <c r="AN9" i="5"/>
  <c r="AO9" i="5" s="1"/>
  <c r="L19" i="5"/>
  <c r="M19" i="5" s="1"/>
  <c r="X21" i="5"/>
  <c r="Y21" i="5" s="1"/>
  <c r="AJ21" i="5"/>
  <c r="AK21" i="5" s="1"/>
  <c r="AR21" i="5"/>
  <c r="AS21" i="5" s="1"/>
  <c r="V43" i="5"/>
  <c r="E35" i="6" s="1"/>
  <c r="X26" i="5"/>
  <c r="Y26" i="5" s="1"/>
  <c r="Q75" i="5"/>
  <c r="Q70" i="5"/>
  <c r="Q76" i="5"/>
  <c r="Q73" i="5"/>
  <c r="Q68" i="5"/>
  <c r="Q74" i="5"/>
  <c r="Q49" i="5"/>
  <c r="Q66" i="5"/>
  <c r="Q62" i="5"/>
  <c r="Q51" i="5"/>
  <c r="Q56" i="5"/>
  <c r="Q41" i="5"/>
  <c r="Q37" i="5"/>
  <c r="Q33" i="5"/>
  <c r="Q67" i="5"/>
  <c r="Q52" i="5"/>
  <c r="Q39" i="5"/>
  <c r="Q35" i="5"/>
  <c r="Q31" i="5"/>
  <c r="Q27" i="5"/>
  <c r="Q22" i="5"/>
  <c r="Q40" i="5"/>
  <c r="Q36" i="5"/>
  <c r="Q28" i="5"/>
  <c r="AG75" i="5"/>
  <c r="AG70" i="5"/>
  <c r="AG76" i="5"/>
  <c r="AG73" i="5"/>
  <c r="AG68" i="5"/>
  <c r="AG74" i="5"/>
  <c r="AG49" i="5"/>
  <c r="AG66" i="5"/>
  <c r="AG62" i="5"/>
  <c r="AG51" i="5"/>
  <c r="AG56" i="5"/>
  <c r="AG41" i="5"/>
  <c r="AG37" i="5"/>
  <c r="AG33" i="5"/>
  <c r="AG67" i="5"/>
  <c r="AG42" i="5"/>
  <c r="AG52" i="5"/>
  <c r="AG39" i="5"/>
  <c r="AG35" i="5"/>
  <c r="AG31" i="5"/>
  <c r="AG27" i="5"/>
  <c r="AG22" i="5"/>
  <c r="AG40" i="5"/>
  <c r="AG32" i="5"/>
  <c r="AG36" i="5"/>
  <c r="AG28" i="5"/>
  <c r="S23" i="5"/>
  <c r="AA23" i="5"/>
  <c r="AE23" i="5"/>
  <c r="AI23" i="5"/>
  <c r="AM23" i="5"/>
  <c r="L18" i="5"/>
  <c r="M18" i="5" s="1"/>
  <c r="Q19" i="5"/>
  <c r="U19" i="5"/>
  <c r="Y19" i="5"/>
  <c r="AG19" i="5"/>
  <c r="AK19" i="5"/>
  <c r="AO19" i="5"/>
  <c r="Q20" i="5"/>
  <c r="Y20" i="5"/>
  <c r="AG20" i="5"/>
  <c r="AO20" i="5"/>
  <c r="AL43" i="5"/>
  <c r="I35" i="6" s="1"/>
  <c r="AN26" i="5"/>
  <c r="V37" i="6"/>
  <c r="V39" i="6" s="1"/>
  <c r="AI59" i="5"/>
  <c r="U75" i="5"/>
  <c r="U70" i="5"/>
  <c r="U76" i="5"/>
  <c r="U73" i="5"/>
  <c r="U68" i="5"/>
  <c r="U74" i="5"/>
  <c r="U69" i="5"/>
  <c r="U66" i="5"/>
  <c r="U62" i="5"/>
  <c r="U51" i="5"/>
  <c r="U56" i="5"/>
  <c r="U41" i="5"/>
  <c r="U37" i="5"/>
  <c r="U33" i="5"/>
  <c r="U42" i="5"/>
  <c r="U39" i="5"/>
  <c r="U35" i="5"/>
  <c r="U31" i="5"/>
  <c r="U27" i="5"/>
  <c r="U36" i="5"/>
  <c r="U22" i="5"/>
  <c r="U30" i="5"/>
  <c r="U52" i="5"/>
  <c r="U40" i="5"/>
  <c r="U32" i="5"/>
  <c r="U28" i="5"/>
  <c r="AK75" i="5"/>
  <c r="AK70" i="5"/>
  <c r="AK76" i="5"/>
  <c r="AK73" i="5"/>
  <c r="AK68" i="5"/>
  <c r="AK74" i="5"/>
  <c r="AK69" i="5"/>
  <c r="AK66" i="5"/>
  <c r="AK62" i="5"/>
  <c r="AK51" i="5"/>
  <c r="AK56" i="5"/>
  <c r="AK41" i="5"/>
  <c r="AK37" i="5"/>
  <c r="AK33" i="5"/>
  <c r="AK42" i="5"/>
  <c r="AK39" i="5"/>
  <c r="AK35" i="5"/>
  <c r="AK31" i="5"/>
  <c r="AK27" i="5"/>
  <c r="AK36" i="5"/>
  <c r="AK22" i="5"/>
  <c r="AK52" i="5"/>
  <c r="AK30" i="5"/>
  <c r="AK40" i="5"/>
  <c r="AK32" i="5"/>
  <c r="AK28" i="5"/>
  <c r="U10" i="5"/>
  <c r="AK10" i="5"/>
  <c r="U14" i="5"/>
  <c r="AK14" i="5"/>
  <c r="L17" i="5"/>
  <c r="M17" i="5" s="1"/>
  <c r="U18" i="5"/>
  <c r="Y18" i="5"/>
  <c r="AG18" i="5"/>
  <c r="AK18" i="5"/>
  <c r="P21" i="5"/>
  <c r="Q21" i="5" s="1"/>
  <c r="AF21" i="5"/>
  <c r="AG21" i="5" s="1"/>
  <c r="AN21" i="5"/>
  <c r="AO21" i="5" s="1"/>
  <c r="AG26" i="5"/>
  <c r="AB27" i="5"/>
  <c r="AC27" i="5" s="1"/>
  <c r="L28" i="5"/>
  <c r="M28" i="5" s="1"/>
  <c r="Y75" i="5"/>
  <c r="Y70" i="5"/>
  <c r="Y76" i="5"/>
  <c r="Y73" i="5"/>
  <c r="Y68" i="5"/>
  <c r="Y67" i="5"/>
  <c r="Y74" i="5"/>
  <c r="Y66" i="5"/>
  <c r="Y62" i="5"/>
  <c r="Y51" i="5"/>
  <c r="Y56" i="5"/>
  <c r="Y52" i="5"/>
  <c r="Y41" i="5"/>
  <c r="Y37" i="5"/>
  <c r="Y33" i="5"/>
  <c r="Y42" i="5"/>
  <c r="Y39" i="5"/>
  <c r="Y35" i="5"/>
  <c r="Y31" i="5"/>
  <c r="Y27" i="5"/>
  <c r="Y40" i="5"/>
  <c r="Y32" i="5"/>
  <c r="Y22" i="5"/>
  <c r="Y36" i="5"/>
  <c r="Y28" i="5"/>
  <c r="AO75" i="5"/>
  <c r="AO70" i="5"/>
  <c r="AO76" i="5"/>
  <c r="AO73" i="5"/>
  <c r="AO68" i="5"/>
  <c r="AO67" i="5"/>
  <c r="AO74" i="5"/>
  <c r="AO69" i="5"/>
  <c r="AO66" i="5"/>
  <c r="AO62" i="5"/>
  <c r="AO51" i="5"/>
  <c r="AO56" i="5"/>
  <c r="AO52" i="5"/>
  <c r="AO41" i="5"/>
  <c r="AO37" i="5"/>
  <c r="AO33" i="5"/>
  <c r="AO42" i="5"/>
  <c r="AO39" i="5"/>
  <c r="AO35" i="5"/>
  <c r="AO31" i="5"/>
  <c r="AO27" i="5"/>
  <c r="AO40" i="5"/>
  <c r="AO32" i="5"/>
  <c r="AO22" i="5"/>
  <c r="AO36" i="5"/>
  <c r="AO28" i="5"/>
  <c r="Q13" i="5"/>
  <c r="U13" i="5"/>
  <c r="Y13" i="5"/>
  <c r="AG13" i="5"/>
  <c r="AK13" i="5"/>
  <c r="AO13" i="5"/>
  <c r="L16" i="5"/>
  <c r="M16" i="5" s="1"/>
  <c r="Q17" i="5"/>
  <c r="U17" i="5"/>
  <c r="Y17" i="5"/>
  <c r="AG17" i="5"/>
  <c r="AK17" i="5"/>
  <c r="AO17" i="5"/>
  <c r="L21" i="5"/>
  <c r="M21" i="5" s="1"/>
  <c r="U21" i="5"/>
  <c r="AR27" i="5"/>
  <c r="AS27" i="5" s="1"/>
  <c r="N43" i="5"/>
  <c r="C35" i="6" s="1"/>
  <c r="P26" i="5"/>
  <c r="S43" i="5"/>
  <c r="R35" i="6" s="1"/>
  <c r="AI43" i="5"/>
  <c r="V35" i="6" s="1"/>
  <c r="L31" i="5"/>
  <c r="M31" i="5" s="1"/>
  <c r="P42" i="5"/>
  <c r="AD43" i="5"/>
  <c r="G35" i="6" s="1"/>
  <c r="L49" i="5"/>
  <c r="J53" i="5"/>
  <c r="R53" i="5"/>
  <c r="T49" i="5"/>
  <c r="U49" i="5" s="1"/>
  <c r="AB49" i="5"/>
  <c r="Z53" i="5"/>
  <c r="AH53" i="5"/>
  <c r="AJ49" i="5"/>
  <c r="AK49" i="5" s="1"/>
  <c r="AR49" i="5"/>
  <c r="AS49" i="5" s="1"/>
  <c r="AP53" i="5"/>
  <c r="M66" i="5"/>
  <c r="L68" i="5"/>
  <c r="M68" i="5" s="1"/>
  <c r="J43" i="5"/>
  <c r="L26" i="5"/>
  <c r="O43" i="5"/>
  <c r="Q35" i="6" s="1"/>
  <c r="Z43" i="5"/>
  <c r="F35" i="6" s="1"/>
  <c r="AB26" i="5"/>
  <c r="AE43" i="5"/>
  <c r="U35" i="6" s="1"/>
  <c r="AP43" i="5"/>
  <c r="J35" i="6" s="1"/>
  <c r="AR26" i="5"/>
  <c r="P30" i="5"/>
  <c r="Q30" i="5" s="1"/>
  <c r="AF30" i="5"/>
  <c r="AG30" i="5" s="1"/>
  <c r="L38" i="5"/>
  <c r="M38" i="5" s="1"/>
  <c r="T38" i="5"/>
  <c r="U38" i="5" s="1"/>
  <c r="AB38" i="5"/>
  <c r="AC38" i="5" s="1"/>
  <c r="AJ38" i="5"/>
  <c r="AK38" i="5" s="1"/>
  <c r="AR38" i="5"/>
  <c r="AS38" i="5" s="1"/>
  <c r="S53" i="5"/>
  <c r="P41" i="6"/>
  <c r="L37" i="5"/>
  <c r="M37" i="5" s="1"/>
  <c r="X37" i="6"/>
  <c r="X39" i="6" s="1"/>
  <c r="AQ59" i="5"/>
  <c r="C37" i="6"/>
  <c r="R43" i="5"/>
  <c r="D35" i="6" s="1"/>
  <c r="T26" i="5"/>
  <c r="U26" i="5" s="1"/>
  <c r="AH43" i="5"/>
  <c r="H35" i="6" s="1"/>
  <c r="AJ26" i="5"/>
  <c r="AK26" i="5" s="1"/>
  <c r="AM43" i="5"/>
  <c r="W35" i="6" s="1"/>
  <c r="AN30" i="5"/>
  <c r="AO30" i="5" s="1"/>
  <c r="P32" i="5"/>
  <c r="L33" i="5"/>
  <c r="M33" i="5" s="1"/>
  <c r="P38" i="5"/>
  <c r="Q38" i="5" s="1"/>
  <c r="X38" i="5"/>
  <c r="Y38" i="5" s="1"/>
  <c r="AF38" i="5"/>
  <c r="AG38" i="5" s="1"/>
  <c r="AN38" i="5"/>
  <c r="AO38" i="5" s="1"/>
  <c r="L41" i="5"/>
  <c r="M41" i="5" s="1"/>
  <c r="C62" i="6"/>
  <c r="C58" i="6" s="1"/>
  <c r="K53" i="5"/>
  <c r="AA53" i="5"/>
  <c r="P50" i="5"/>
  <c r="X50" i="5"/>
  <c r="Y50" i="5" s="1"/>
  <c r="AF50" i="5"/>
  <c r="AG50" i="5" s="1"/>
  <c r="AN50" i="5"/>
  <c r="AO50" i="5" s="1"/>
  <c r="J58" i="5"/>
  <c r="L57" i="5"/>
  <c r="M57" i="5" s="1"/>
  <c r="M58" i="5" s="1"/>
  <c r="R58" i="5"/>
  <c r="D38" i="6" s="1"/>
  <c r="T57" i="5"/>
  <c r="U57" i="5" s="1"/>
  <c r="Z58" i="5"/>
  <c r="F38" i="6" s="1"/>
  <c r="AB57" i="5"/>
  <c r="AC57" i="5" s="1"/>
  <c r="AH58" i="5"/>
  <c r="H38" i="6" s="1"/>
  <c r="AJ57" i="5"/>
  <c r="AK57" i="5" s="1"/>
  <c r="AP58" i="5"/>
  <c r="J38" i="6" s="1"/>
  <c r="AR57" i="5"/>
  <c r="AS57" i="5" s="1"/>
  <c r="T61" i="5"/>
  <c r="T63" i="5" s="1"/>
  <c r="AJ61" i="5"/>
  <c r="AJ63" i="5" s="1"/>
  <c r="U41" i="6"/>
  <c r="V53" i="5"/>
  <c r="X49" i="5"/>
  <c r="X53" i="5" s="1"/>
  <c r="AL53" i="5"/>
  <c r="AN49" i="5"/>
  <c r="AR58" i="5"/>
  <c r="K63" i="5"/>
  <c r="Q41" i="6"/>
  <c r="F41" i="6"/>
  <c r="F43" i="6" s="1"/>
  <c r="Z78" i="5"/>
  <c r="AP71" i="5"/>
  <c r="M73" i="5"/>
  <c r="O53" i="5"/>
  <c r="W53" i="5"/>
  <c r="AE53" i="5"/>
  <c r="AM53" i="5"/>
  <c r="T50" i="5"/>
  <c r="U50" i="5" s="1"/>
  <c r="AB50" i="5"/>
  <c r="AC50" i="5" s="1"/>
  <c r="AJ50" i="5"/>
  <c r="AK50" i="5" s="1"/>
  <c r="AR50" i="5"/>
  <c r="AS50" i="5" s="1"/>
  <c r="AD53" i="5"/>
  <c r="N58" i="5"/>
  <c r="C38" i="6" s="1"/>
  <c r="P57" i="5"/>
  <c r="V58" i="5"/>
  <c r="E38" i="6" s="1"/>
  <c r="X57" i="5"/>
  <c r="Y57" i="5" s="1"/>
  <c r="AD58" i="5"/>
  <c r="G38" i="6" s="1"/>
  <c r="AF57" i="5"/>
  <c r="AF58" i="5" s="1"/>
  <c r="AL58" i="5"/>
  <c r="I38" i="6" s="1"/>
  <c r="AN57" i="5"/>
  <c r="AO57" i="5" s="1"/>
  <c r="P38" i="6"/>
  <c r="Y38" i="6" s="1"/>
  <c r="L38" i="6" s="1"/>
  <c r="L50" i="5"/>
  <c r="M50" i="5" s="1"/>
  <c r="L61" i="5"/>
  <c r="P61" i="5"/>
  <c r="P63" i="5" s="1"/>
  <c r="X61" i="5"/>
  <c r="X63" i="5" s="1"/>
  <c r="AB61" i="5"/>
  <c r="AB63" i="5" s="1"/>
  <c r="AF61" i="5"/>
  <c r="AF63" i="5" s="1"/>
  <c r="AN61" i="5"/>
  <c r="AN63" i="5" s="1"/>
  <c r="AR61" i="5"/>
  <c r="AR63" i="5" s="1"/>
  <c r="J63" i="5"/>
  <c r="E71" i="5"/>
  <c r="E78" i="5" s="1"/>
  <c r="C68" i="6" s="1"/>
  <c r="T67" i="5"/>
  <c r="T71" i="5" s="1"/>
  <c r="AJ67" i="5"/>
  <c r="AK67" i="5" s="1"/>
  <c r="P69" i="5"/>
  <c r="Q69" i="5" s="1"/>
  <c r="AF69" i="5"/>
  <c r="AG69" i="5" s="1"/>
  <c r="L70" i="5"/>
  <c r="M70" i="5" s="1"/>
  <c r="S77" i="5"/>
  <c r="AI77" i="5"/>
  <c r="V42" i="6" s="1"/>
  <c r="L75" i="5"/>
  <c r="M75" i="5" s="1"/>
  <c r="AM78" i="5"/>
  <c r="J71" i="5"/>
  <c r="C41" i="6"/>
  <c r="C43" i="6" s="1"/>
  <c r="N78" i="5"/>
  <c r="D41" i="6"/>
  <c r="D43" i="6" s="1"/>
  <c r="R78" i="5"/>
  <c r="V71" i="5"/>
  <c r="G41" i="6"/>
  <c r="G43" i="6" s="1"/>
  <c r="AD78" i="5"/>
  <c r="H41" i="6"/>
  <c r="H43" i="6" s="1"/>
  <c r="AH78" i="5"/>
  <c r="AL71" i="5"/>
  <c r="B42" i="6"/>
  <c r="K42" i="6" s="1"/>
  <c r="O77" i="5"/>
  <c r="Q42" i="6" s="1"/>
  <c r="AE77" i="5"/>
  <c r="U42" i="6" s="1"/>
  <c r="L76" i="5"/>
  <c r="M76" i="5" s="1"/>
  <c r="L52" i="5"/>
  <c r="M52" i="5" s="1"/>
  <c r="W71" i="5"/>
  <c r="AA71" i="5"/>
  <c r="AI71" i="5"/>
  <c r="W43" i="6"/>
  <c r="AQ71" i="5"/>
  <c r="L67" i="5"/>
  <c r="M67" i="5" s="1"/>
  <c r="AB67" i="5"/>
  <c r="AC67" i="5" s="1"/>
  <c r="AR67" i="5"/>
  <c r="AR71" i="5" s="1"/>
  <c r="X69" i="5"/>
  <c r="Y69" i="5" s="1"/>
  <c r="K77" i="5"/>
  <c r="AA77" i="5"/>
  <c r="T42" i="6" s="1"/>
  <c r="AQ77" i="5"/>
  <c r="X42" i="6" s="1"/>
  <c r="G32" i="6"/>
  <c r="G20" i="6"/>
  <c r="N32" i="6"/>
  <c r="N20" i="6"/>
  <c r="S32" i="6"/>
  <c r="S20" i="6"/>
  <c r="W32" i="6"/>
  <c r="W20" i="6"/>
  <c r="D32" i="6"/>
  <c r="D20" i="6"/>
  <c r="H32" i="6"/>
  <c r="H20" i="6"/>
  <c r="P20" i="6"/>
  <c r="E32" i="6"/>
  <c r="E20" i="6"/>
  <c r="Q32" i="6"/>
  <c r="Q20" i="6"/>
  <c r="U32" i="6"/>
  <c r="U20" i="6"/>
  <c r="T20" i="6"/>
  <c r="I32" i="6"/>
  <c r="R32" i="6"/>
  <c r="P80" i="5"/>
  <c r="Q80" i="5" s="1"/>
  <c r="T80" i="5"/>
  <c r="U80" i="5" s="1"/>
  <c r="X80" i="5"/>
  <c r="Y80" i="5" s="1"/>
  <c r="AB80" i="5"/>
  <c r="AC80" i="5" s="1"/>
  <c r="AF80" i="5"/>
  <c r="AG80" i="5" s="1"/>
  <c r="AJ80" i="5"/>
  <c r="AK80" i="5" s="1"/>
  <c r="AN80" i="5"/>
  <c r="AO80" i="5" s="1"/>
  <c r="AR80" i="5"/>
  <c r="AS80" i="5" s="1"/>
  <c r="F32" i="6"/>
  <c r="F20" i="6"/>
  <c r="J32" i="6"/>
  <c r="J20" i="6"/>
  <c r="V20" i="6"/>
  <c r="V32" i="6"/>
  <c r="X20" i="6"/>
  <c r="U9" i="5" l="1"/>
  <c r="AN78" i="5"/>
  <c r="AF53" i="5"/>
  <c r="AF59" i="5" s="1"/>
  <c r="AB72" i="3"/>
  <c r="AR78" i="5"/>
  <c r="AN26" i="4"/>
  <c r="AT43" i="4"/>
  <c r="AF72" i="3"/>
  <c r="AF87" i="3" s="1"/>
  <c r="AB58" i="5"/>
  <c r="AO17" i="4"/>
  <c r="AF26" i="4"/>
  <c r="T78" i="5"/>
  <c r="AR72" i="3"/>
  <c r="AR87" i="3" s="1"/>
  <c r="AT46" i="3"/>
  <c r="E46" i="3" s="1"/>
  <c r="AG77" i="5"/>
  <c r="AG78" i="5" s="1"/>
  <c r="U45" i="4"/>
  <c r="U44" i="4" s="1"/>
  <c r="Q62" i="3"/>
  <c r="AT76" i="5"/>
  <c r="D76" i="5" s="1"/>
  <c r="AT22" i="5"/>
  <c r="D22" i="5" s="1"/>
  <c r="B64" i="6" s="1"/>
  <c r="AT74" i="5"/>
  <c r="D74" i="5" s="1"/>
  <c r="AT40" i="5"/>
  <c r="D40" i="5" s="1"/>
  <c r="U34" i="4"/>
  <c r="AT34" i="4" s="1"/>
  <c r="L17" i="4"/>
  <c r="U90" i="3"/>
  <c r="U92" i="3" s="1"/>
  <c r="AF38" i="3"/>
  <c r="AE87" i="3"/>
  <c r="AE94" i="3" s="1"/>
  <c r="AR26" i="4"/>
  <c r="L58" i="5"/>
  <c r="T72" i="3"/>
  <c r="T87" i="3" s="1"/>
  <c r="AK68" i="3"/>
  <c r="AB17" i="4"/>
  <c r="Y84" i="3"/>
  <c r="Y86" i="3" s="1"/>
  <c r="L58" i="3"/>
  <c r="Q32" i="5"/>
  <c r="AT32" i="5" s="1"/>
  <c r="D32" i="5" s="1"/>
  <c r="Y59" i="4"/>
  <c r="AB87" i="3"/>
  <c r="AN53" i="5"/>
  <c r="AT62" i="5"/>
  <c r="U67" i="5"/>
  <c r="AG22" i="4"/>
  <c r="AG26" i="4" s="1"/>
  <c r="Q63" i="4"/>
  <c r="Q70" i="4" s="1"/>
  <c r="AJ31" i="4"/>
  <c r="AJ49" i="4" s="1"/>
  <c r="AK45" i="4"/>
  <c r="AK44" i="4" s="1"/>
  <c r="U86" i="3"/>
  <c r="Q58" i="3"/>
  <c r="AO62" i="3"/>
  <c r="S94" i="3"/>
  <c r="AB26" i="4"/>
  <c r="AF23" i="5"/>
  <c r="AT66" i="4"/>
  <c r="AQ87" i="3"/>
  <c r="AG90" i="3"/>
  <c r="AG92" i="3" s="1"/>
  <c r="AO90" i="3"/>
  <c r="AO92" i="3" s="1"/>
  <c r="AT47" i="3"/>
  <c r="E47" i="3" s="1"/>
  <c r="X58" i="5"/>
  <c r="X59" i="5" s="1"/>
  <c r="T26" i="4"/>
  <c r="AT61" i="3"/>
  <c r="E61" i="3" s="1"/>
  <c r="AO34" i="3"/>
  <c r="AT34" i="3" s="1"/>
  <c r="AO23" i="5"/>
  <c r="AT36" i="5"/>
  <c r="D36" i="5" s="1"/>
  <c r="AT47" i="4"/>
  <c r="E47" i="4" s="1"/>
  <c r="AT33" i="4"/>
  <c r="E33" i="4" s="1"/>
  <c r="K26" i="6"/>
  <c r="AT35" i="4"/>
  <c r="E35" i="4" s="1"/>
  <c r="X26" i="4"/>
  <c r="AT41" i="4"/>
  <c r="E41" i="4" s="1"/>
  <c r="AT64" i="4"/>
  <c r="E64" i="4" s="1"/>
  <c r="L86" i="3"/>
  <c r="Z17" i="4"/>
  <c r="Z18" i="4" s="1"/>
  <c r="P86" i="3"/>
  <c r="U14" i="6"/>
  <c r="U16" i="6" s="1"/>
  <c r="AT27" i="3"/>
  <c r="E27" i="3" s="1"/>
  <c r="AG68" i="3"/>
  <c r="AT85" i="3"/>
  <c r="AC61" i="5"/>
  <c r="AK75" i="3"/>
  <c r="AK77" i="3" s="1"/>
  <c r="AL72" i="3"/>
  <c r="I11" i="6" s="1"/>
  <c r="I14" i="6" s="1"/>
  <c r="AI87" i="3"/>
  <c r="AI94" i="3" s="1"/>
  <c r="AB51" i="3"/>
  <c r="AB52" i="3" s="1"/>
  <c r="AT50" i="3"/>
  <c r="E50" i="3" s="1"/>
  <c r="AF49" i="4"/>
  <c r="AB71" i="5"/>
  <c r="AB78" i="5" s="1"/>
  <c r="AF43" i="5"/>
  <c r="AT51" i="5"/>
  <c r="D51" i="5" s="1"/>
  <c r="AT14" i="5"/>
  <c r="D14" i="5" s="1"/>
  <c r="AN58" i="5"/>
  <c r="AJ43" i="5"/>
  <c r="AT16" i="5"/>
  <c r="D16" i="5" s="1"/>
  <c r="AK77" i="5"/>
  <c r="AK78" i="5" s="1"/>
  <c r="AT20" i="5"/>
  <c r="Q61" i="5"/>
  <c r="Y26" i="4"/>
  <c r="Q38" i="4"/>
  <c r="T38" i="4"/>
  <c r="T49" i="4" s="1"/>
  <c r="AT68" i="4"/>
  <c r="E68" i="4" s="1"/>
  <c r="AB38" i="4"/>
  <c r="U26" i="4"/>
  <c r="AT82" i="3"/>
  <c r="E82" i="3" s="1"/>
  <c r="AT13" i="3"/>
  <c r="E13" i="3" s="1"/>
  <c r="AT44" i="3"/>
  <c r="E44" i="3" s="1"/>
  <c r="AT23" i="3"/>
  <c r="E23" i="3" s="1"/>
  <c r="AT65" i="3"/>
  <c r="E65" i="3" s="1"/>
  <c r="AT91" i="3"/>
  <c r="AO5" i="3"/>
  <c r="AO6" i="3" s="1"/>
  <c r="AS77" i="5"/>
  <c r="AS78" i="5" s="1"/>
  <c r="AC9" i="5"/>
  <c r="AC23" i="5" s="1"/>
  <c r="AR59" i="4"/>
  <c r="AS45" i="4"/>
  <c r="AS44" i="4" s="1"/>
  <c r="AT28" i="3"/>
  <c r="E28" i="3" s="1"/>
  <c r="AT12" i="3"/>
  <c r="E12" i="3" s="1"/>
  <c r="AS92" i="3"/>
  <c r="AC68" i="3"/>
  <c r="Y5" i="3"/>
  <c r="Y6" i="3" s="1"/>
  <c r="R16" i="6"/>
  <c r="AT35" i="5"/>
  <c r="D35" i="5" s="1"/>
  <c r="AB43" i="5"/>
  <c r="AB44" i="5" s="1"/>
  <c r="AT39" i="5"/>
  <c r="D39" i="5" s="1"/>
  <c r="AT37" i="5"/>
  <c r="D37" i="5" s="1"/>
  <c r="Y61" i="5"/>
  <c r="AO45" i="4"/>
  <c r="AO44" i="4" s="1"/>
  <c r="Q26" i="4"/>
  <c r="AR23" i="5"/>
  <c r="C94" i="6"/>
  <c r="AG31" i="4"/>
  <c r="AJ72" i="3"/>
  <c r="AJ87" i="3" s="1"/>
  <c r="AK58" i="3"/>
  <c r="AT15" i="3"/>
  <c r="AT21" i="3"/>
  <c r="E21" i="3" s="1"/>
  <c r="Y58" i="3"/>
  <c r="Y68" i="3"/>
  <c r="AT31" i="3"/>
  <c r="E31" i="3" s="1"/>
  <c r="AT35" i="3"/>
  <c r="E35" i="3" s="1"/>
  <c r="AP17" i="4"/>
  <c r="AP18" i="4" s="1"/>
  <c r="AC22" i="4"/>
  <c r="AC26" i="4" s="1"/>
  <c r="AT37" i="3"/>
  <c r="E37" i="3" s="1"/>
  <c r="AT36" i="3"/>
  <c r="E36" i="3" s="1"/>
  <c r="AT32" i="3"/>
  <c r="E32" i="3" s="1"/>
  <c r="AS62" i="3"/>
  <c r="AN86" i="3"/>
  <c r="AQ52" i="3"/>
  <c r="AA52" i="3"/>
  <c r="AT69" i="5"/>
  <c r="E15" i="3"/>
  <c r="D62" i="5"/>
  <c r="H11" i="6"/>
  <c r="H14" i="6" s="1"/>
  <c r="AH87" i="3"/>
  <c r="X49" i="4"/>
  <c r="E85" i="3"/>
  <c r="E66" i="4"/>
  <c r="D11" i="6"/>
  <c r="D14" i="6" s="1"/>
  <c r="R87" i="3"/>
  <c r="E91" i="3"/>
  <c r="L63" i="5"/>
  <c r="M61" i="5"/>
  <c r="R37" i="6"/>
  <c r="R39" i="6" s="1"/>
  <c r="S59" i="5"/>
  <c r="B35" i="6"/>
  <c r="K35" i="6" s="1"/>
  <c r="AT17" i="5"/>
  <c r="AG57" i="5"/>
  <c r="AG58" i="5" s="1"/>
  <c r="AG59" i="5" s="1"/>
  <c r="D34" i="6"/>
  <c r="D36" i="6" s="1"/>
  <c r="R44" i="5"/>
  <c r="AT37" i="4"/>
  <c r="E43" i="4"/>
  <c r="F22" i="6"/>
  <c r="K72" i="3"/>
  <c r="K87" i="3" s="1"/>
  <c r="U5" i="3"/>
  <c r="U6" i="3" s="1"/>
  <c r="T6" i="3"/>
  <c r="AN72" i="3"/>
  <c r="AT22" i="3"/>
  <c r="AO51" i="3"/>
  <c r="AS63" i="4"/>
  <c r="AS70" i="4" s="1"/>
  <c r="AS38" i="3"/>
  <c r="B8" i="6"/>
  <c r="K8" i="6" s="1"/>
  <c r="B40" i="6"/>
  <c r="K40" i="6" s="1"/>
  <c r="AR43" i="5"/>
  <c r="AR44" i="5" s="1"/>
  <c r="M71" i="5"/>
  <c r="AT66" i="5"/>
  <c r="AK23" i="5"/>
  <c r="AK43" i="5"/>
  <c r="Q42" i="5"/>
  <c r="AT42" i="5" s="1"/>
  <c r="G34" i="6"/>
  <c r="G36" i="6" s="1"/>
  <c r="AD44" i="5"/>
  <c r="AO32" i="4"/>
  <c r="AO31" i="4" s="1"/>
  <c r="E79" i="5"/>
  <c r="M29" i="4"/>
  <c r="L77" i="3"/>
  <c r="M75" i="3"/>
  <c r="AT46" i="4"/>
  <c r="AK26" i="4"/>
  <c r="AK59" i="4"/>
  <c r="U39" i="4"/>
  <c r="U38" i="4" s="1"/>
  <c r="V49" i="4"/>
  <c r="E25" i="6" s="1"/>
  <c r="P26" i="4"/>
  <c r="M17" i="4"/>
  <c r="D22" i="6"/>
  <c r="AC75" i="3"/>
  <c r="AC77" i="3" s="1"/>
  <c r="P51" i="3"/>
  <c r="AG5" i="3"/>
  <c r="AG6" i="3" s="1"/>
  <c r="AF6" i="3"/>
  <c r="P6" i="3"/>
  <c r="Q5" i="3"/>
  <c r="Q6" i="3" s="1"/>
  <c r="U58" i="3"/>
  <c r="U48" i="3"/>
  <c r="AT48" i="3" s="1"/>
  <c r="H6" i="6"/>
  <c r="H9" i="6" s="1"/>
  <c r="AH52" i="3"/>
  <c r="D6" i="6"/>
  <c r="D9" i="6" s="1"/>
  <c r="R52" i="3"/>
  <c r="AT65" i="4"/>
  <c r="I22" i="6"/>
  <c r="J72" i="3"/>
  <c r="I6" i="6"/>
  <c r="I9" i="6" s="1"/>
  <c r="I16" i="6" s="1"/>
  <c r="AL52" i="3"/>
  <c r="AG62" i="3"/>
  <c r="AG51" i="3"/>
  <c r="AO16" i="3"/>
  <c r="AO86" i="3"/>
  <c r="AS26" i="5"/>
  <c r="AS43" i="5" s="1"/>
  <c r="AS67" i="5"/>
  <c r="AC26" i="5"/>
  <c r="AC43" i="5" s="1"/>
  <c r="AC58" i="5"/>
  <c r="AC59" i="5" s="1"/>
  <c r="AC77" i="5"/>
  <c r="AC78" i="5" s="1"/>
  <c r="AS38" i="4"/>
  <c r="AS22" i="4"/>
  <c r="AS26" i="4" s="1"/>
  <c r="AC54" i="4"/>
  <c r="AC59" i="4" s="1"/>
  <c r="B13" i="6"/>
  <c r="K13" i="6" s="1"/>
  <c r="M62" i="3"/>
  <c r="AT60" i="3"/>
  <c r="V14" i="6"/>
  <c r="V16" i="6" s="1"/>
  <c r="AT49" i="3"/>
  <c r="T51" i="3"/>
  <c r="T52" i="3" s="1"/>
  <c r="Y38" i="3"/>
  <c r="AT11" i="3"/>
  <c r="B32" i="6"/>
  <c r="B20" i="6"/>
  <c r="AS86" i="3"/>
  <c r="AC62" i="3"/>
  <c r="AC42" i="3"/>
  <c r="AC51" i="3" s="1"/>
  <c r="AC92" i="3"/>
  <c r="AS16" i="3"/>
  <c r="AC16" i="3"/>
  <c r="M16" i="3"/>
  <c r="AT9" i="3"/>
  <c r="E36" i="2"/>
  <c r="P42" i="6"/>
  <c r="P43" i="6" s="1"/>
  <c r="AF71" i="5"/>
  <c r="AF78" i="5" s="1"/>
  <c r="U43" i="6"/>
  <c r="H37" i="6"/>
  <c r="H39" i="6" s="1"/>
  <c r="AH59" i="5"/>
  <c r="U23" i="5"/>
  <c r="AO58" i="5"/>
  <c r="AO59" i="5" s="1"/>
  <c r="U43" i="5"/>
  <c r="X70" i="4"/>
  <c r="Y63" i="4"/>
  <c r="Y70" i="4" s="1"/>
  <c r="H34" i="6"/>
  <c r="H36" i="6" s="1"/>
  <c r="AH44" i="5"/>
  <c r="Q31" i="4"/>
  <c r="M31" i="4"/>
  <c r="AK39" i="4"/>
  <c r="AK38" i="4" s="1"/>
  <c r="AJ26" i="4"/>
  <c r="X51" i="3"/>
  <c r="AJ6" i="3"/>
  <c r="AK5" i="3"/>
  <c r="AK6" i="3" s="1"/>
  <c r="E6" i="6"/>
  <c r="E9" i="6" s="1"/>
  <c r="V52" i="3"/>
  <c r="L5" i="6"/>
  <c r="AT83" i="3"/>
  <c r="AT57" i="4"/>
  <c r="Z72" i="3"/>
  <c r="AT14" i="3"/>
  <c r="AS31" i="4"/>
  <c r="AC38" i="4"/>
  <c r="AC38" i="3"/>
  <c r="AT64" i="3"/>
  <c r="X41" i="6"/>
  <c r="X43" i="6" s="1"/>
  <c r="X44" i="6" s="1"/>
  <c r="X46" i="6" s="1"/>
  <c r="AQ78" i="5"/>
  <c r="AQ79" i="5" s="1"/>
  <c r="AQ81" i="5" s="1"/>
  <c r="S41" i="6"/>
  <c r="S43" i="6" s="1"/>
  <c r="W78" i="5"/>
  <c r="Q37" i="6"/>
  <c r="Q39" i="6" s="1"/>
  <c r="O59" i="5"/>
  <c r="N59" i="5"/>
  <c r="AT68" i="5"/>
  <c r="J37" i="6"/>
  <c r="J39" i="6" s="1"/>
  <c r="AP59" i="5"/>
  <c r="B37" i="6"/>
  <c r="J59" i="5"/>
  <c r="AO77" i="5"/>
  <c r="AO78" i="5" s="1"/>
  <c r="AT28" i="5"/>
  <c r="AK61" i="5"/>
  <c r="AG44" i="4"/>
  <c r="M9" i="5"/>
  <c r="AO59" i="4"/>
  <c r="E41" i="6"/>
  <c r="E43" i="6" s="1"/>
  <c r="V78" i="5"/>
  <c r="AT75" i="5"/>
  <c r="AT70" i="5"/>
  <c r="AT56" i="5"/>
  <c r="W37" i="6"/>
  <c r="W39" i="6" s="1"/>
  <c r="AM59" i="5"/>
  <c r="AT73" i="5"/>
  <c r="M77" i="5"/>
  <c r="AJ71" i="5"/>
  <c r="AJ78" i="5" s="1"/>
  <c r="O78" i="5"/>
  <c r="P40" i="6"/>
  <c r="Y40" i="6" s="1"/>
  <c r="L40" i="6" s="1"/>
  <c r="AJ58" i="5"/>
  <c r="T58" i="5"/>
  <c r="I37" i="6"/>
  <c r="I39" i="6" s="1"/>
  <c r="AL59" i="5"/>
  <c r="P53" i="5"/>
  <c r="X71" i="5"/>
  <c r="X78" i="5" s="1"/>
  <c r="P37" i="6"/>
  <c r="K59" i="5"/>
  <c r="T43" i="5"/>
  <c r="T44" i="5" s="1"/>
  <c r="C39" i="6"/>
  <c r="L71" i="5"/>
  <c r="AR53" i="5"/>
  <c r="AR59" i="5" s="1"/>
  <c r="AB53" i="5"/>
  <c r="M49" i="5"/>
  <c r="L53" i="5"/>
  <c r="AT31" i="5"/>
  <c r="P43" i="5"/>
  <c r="AT21" i="5"/>
  <c r="AG9" i="5"/>
  <c r="AG23" i="5" s="1"/>
  <c r="Y58" i="5"/>
  <c r="Y59" i="5" s="1"/>
  <c r="U58" i="5"/>
  <c r="U59" i="5" s="1"/>
  <c r="U77" i="5"/>
  <c r="U78" i="5" s="1"/>
  <c r="W34" i="6"/>
  <c r="W36" i="6" s="1"/>
  <c r="AM44" i="5"/>
  <c r="AG61" i="5"/>
  <c r="AT19" i="5"/>
  <c r="AN23" i="5"/>
  <c r="P26" i="6"/>
  <c r="Y26" i="6" s="1"/>
  <c r="L26" i="6" s="1"/>
  <c r="Y45" i="4"/>
  <c r="Y44" i="4" s="1"/>
  <c r="AO22" i="4"/>
  <c r="AO26" i="4" s="1"/>
  <c r="AG38" i="4"/>
  <c r="J34" i="6"/>
  <c r="J36" i="6" s="1"/>
  <c r="AP44" i="5"/>
  <c r="Z44" i="5"/>
  <c r="F34" i="6"/>
  <c r="F36" i="6" s="1"/>
  <c r="AG59" i="4"/>
  <c r="AT23" i="4"/>
  <c r="P16" i="4"/>
  <c r="C59" i="6"/>
  <c r="C61" i="6" s="1"/>
  <c r="C63" i="6" s="1"/>
  <c r="C67" i="6" s="1"/>
  <c r="C69" i="6" s="1"/>
  <c r="C71" i="6" s="1"/>
  <c r="AR38" i="4"/>
  <c r="AR49" i="4" s="1"/>
  <c r="AR14" i="4"/>
  <c r="AT13" i="5"/>
  <c r="AH49" i="4"/>
  <c r="H25" i="6" s="1"/>
  <c r="AT21" i="4"/>
  <c r="AK63" i="4"/>
  <c r="AK70" i="4" s="1"/>
  <c r="AK31" i="4"/>
  <c r="U59" i="4"/>
  <c r="P13" i="6"/>
  <c r="Y13" i="6" s="1"/>
  <c r="L13" i="6" s="1"/>
  <c r="AT67" i="4"/>
  <c r="AN38" i="4"/>
  <c r="AN49" i="4" s="1"/>
  <c r="AH17" i="4"/>
  <c r="AH18" i="4" s="1"/>
  <c r="AJ15" i="4"/>
  <c r="J22" i="6"/>
  <c r="B22" i="6"/>
  <c r="J18" i="4"/>
  <c r="F18" i="4"/>
  <c r="C89" i="6" s="1"/>
  <c r="F60" i="4"/>
  <c r="V17" i="4"/>
  <c r="V18" i="4" s="1"/>
  <c r="X15" i="4"/>
  <c r="AA87" i="3"/>
  <c r="Y10" i="6"/>
  <c r="AN51" i="3"/>
  <c r="AN52" i="3" s="1"/>
  <c r="AR6" i="3"/>
  <c r="AS5" i="3"/>
  <c r="AS6" i="3" s="1"/>
  <c r="AB6" i="3"/>
  <c r="AC5" i="3"/>
  <c r="AC6" i="3" s="1"/>
  <c r="L6" i="3"/>
  <c r="M5" i="3"/>
  <c r="AK62" i="3"/>
  <c r="AK51" i="3"/>
  <c r="AK90" i="3"/>
  <c r="AK92" i="3" s="1"/>
  <c r="U68" i="3"/>
  <c r="G6" i="6"/>
  <c r="G9" i="6" s="1"/>
  <c r="G16" i="6" s="1"/>
  <c r="AD52" i="3"/>
  <c r="AD94" i="3" s="1"/>
  <c r="C6" i="6"/>
  <c r="AM87" i="3"/>
  <c r="AM94" i="3" s="1"/>
  <c r="Y42" i="3"/>
  <c r="Y51" i="3" s="1"/>
  <c r="Y90" i="3"/>
  <c r="Y92" i="3" s="1"/>
  <c r="P15" i="6"/>
  <c r="Y15" i="6" s="1"/>
  <c r="L15" i="6" s="1"/>
  <c r="AG75" i="3"/>
  <c r="AG77" i="3" s="1"/>
  <c r="M68" i="3"/>
  <c r="AT26" i="3"/>
  <c r="Q90" i="3"/>
  <c r="Q92" i="3" s="1"/>
  <c r="AQ60" i="4"/>
  <c r="X38" i="3"/>
  <c r="AO58" i="3"/>
  <c r="AS9" i="5"/>
  <c r="AS23" i="5" s="1"/>
  <c r="AC49" i="5"/>
  <c r="AT58" i="4"/>
  <c r="N17" i="4"/>
  <c r="P15" i="4"/>
  <c r="AC44" i="4"/>
  <c r="U75" i="3"/>
  <c r="U77" i="3" s="1"/>
  <c r="L62" i="3"/>
  <c r="V72" i="3"/>
  <c r="AR51" i="3"/>
  <c r="AR52" i="3" s="1"/>
  <c r="AK38" i="3"/>
  <c r="U38" i="3"/>
  <c r="AS58" i="3"/>
  <c r="AC86" i="3"/>
  <c r="AB44" i="4"/>
  <c r="AO75" i="3"/>
  <c r="AO77" i="3" s="1"/>
  <c r="X9" i="6"/>
  <c r="X16" i="6" s="1"/>
  <c r="T9" i="6"/>
  <c r="L16" i="3"/>
  <c r="AN17" i="4"/>
  <c r="T41" i="6"/>
  <c r="T43" i="6" s="1"/>
  <c r="AA78" i="5"/>
  <c r="G37" i="6"/>
  <c r="G39" i="6" s="1"/>
  <c r="AD59" i="5"/>
  <c r="S37" i="6"/>
  <c r="S39" i="6" s="1"/>
  <c r="W59" i="5"/>
  <c r="D37" i="6"/>
  <c r="D39" i="6" s="1"/>
  <c r="R59" i="5"/>
  <c r="AK58" i="5"/>
  <c r="AK59" i="5" s="1"/>
  <c r="U34" i="6"/>
  <c r="U36" i="6" s="1"/>
  <c r="AE44" i="5"/>
  <c r="Q57" i="5"/>
  <c r="Q58" i="5" s="1"/>
  <c r="Q59" i="5" s="1"/>
  <c r="AT10" i="5"/>
  <c r="M63" i="4"/>
  <c r="L70" i="4"/>
  <c r="Q59" i="4"/>
  <c r="AT69" i="4"/>
  <c r="J6" i="6"/>
  <c r="J9" i="6" s="1"/>
  <c r="AP52" i="3"/>
  <c r="AT30" i="3"/>
  <c r="AG84" i="3"/>
  <c r="Q51" i="3"/>
  <c r="AT76" i="3"/>
  <c r="AS58" i="5"/>
  <c r="AS59" i="5" s="1"/>
  <c r="AD17" i="4"/>
  <c r="AD18" i="4" s="1"/>
  <c r="AF15" i="4"/>
  <c r="AS17" i="4"/>
  <c r="L92" i="3"/>
  <c r="M90" i="3"/>
  <c r="AT66" i="3"/>
  <c r="AS51" i="3"/>
  <c r="Y16" i="3"/>
  <c r="M38" i="3"/>
  <c r="AK16" i="3"/>
  <c r="C79" i="6"/>
  <c r="C87" i="6" s="1"/>
  <c r="I41" i="6"/>
  <c r="I43" i="6" s="1"/>
  <c r="AL78" i="5"/>
  <c r="R42" i="6"/>
  <c r="R43" i="6" s="1"/>
  <c r="S78" i="5"/>
  <c r="P71" i="5"/>
  <c r="L77" i="5"/>
  <c r="J41" i="6"/>
  <c r="J43" i="6" s="1"/>
  <c r="AP78" i="5"/>
  <c r="E37" i="6"/>
  <c r="E39" i="6" s="1"/>
  <c r="V59" i="5"/>
  <c r="B38" i="6"/>
  <c r="K38" i="6" s="1"/>
  <c r="T37" i="6"/>
  <c r="T39" i="6" s="1"/>
  <c r="AA59" i="5"/>
  <c r="K78" i="5"/>
  <c r="AT38" i="5"/>
  <c r="F37" i="6"/>
  <c r="F39" i="6" s="1"/>
  <c r="Z59" i="5"/>
  <c r="Q9" i="5"/>
  <c r="AO49" i="5"/>
  <c r="AG43" i="5"/>
  <c r="AN43" i="5"/>
  <c r="T34" i="6"/>
  <c r="T36" i="6" s="1"/>
  <c r="AA44" i="5"/>
  <c r="Q50" i="5"/>
  <c r="AT50" i="5" s="1"/>
  <c r="C34" i="6"/>
  <c r="C36" i="6" s="1"/>
  <c r="N44" i="5"/>
  <c r="AN70" i="4"/>
  <c r="AO63" i="4"/>
  <c r="AO70" i="4" s="1"/>
  <c r="AO38" i="4"/>
  <c r="V41" i="6"/>
  <c r="V43" i="6" s="1"/>
  <c r="AI78" i="5"/>
  <c r="AT52" i="5"/>
  <c r="B41" i="6"/>
  <c r="J78" i="5"/>
  <c r="U37" i="6"/>
  <c r="U39" i="6" s="1"/>
  <c r="AE59" i="5"/>
  <c r="Q43" i="6"/>
  <c r="P58" i="5"/>
  <c r="AE78" i="5"/>
  <c r="AT41" i="5"/>
  <c r="AT33" i="5"/>
  <c r="M26" i="5"/>
  <c r="AJ53" i="5"/>
  <c r="T53" i="5"/>
  <c r="AO26" i="5"/>
  <c r="AO43" i="5" s="1"/>
  <c r="AO61" i="5"/>
  <c r="Y49" i="5"/>
  <c r="Y77" i="5"/>
  <c r="Y78" i="5" s="1"/>
  <c r="U61" i="5"/>
  <c r="Q26" i="5"/>
  <c r="V34" i="6"/>
  <c r="V36" i="6" s="1"/>
  <c r="AI44" i="5"/>
  <c r="R34" i="6"/>
  <c r="R36" i="6" s="1"/>
  <c r="S44" i="5"/>
  <c r="Q77" i="5"/>
  <c r="Q78" i="5" s="1"/>
  <c r="I34" i="6"/>
  <c r="I36" i="6" s="1"/>
  <c r="AL44" i="5"/>
  <c r="E34" i="6"/>
  <c r="E36" i="6" s="1"/>
  <c r="V44" i="5"/>
  <c r="L59" i="4"/>
  <c r="M54" i="4"/>
  <c r="Y31" i="4"/>
  <c r="Y42" i="4"/>
  <c r="AT42" i="4" s="1"/>
  <c r="AG63" i="4"/>
  <c r="AG70" i="4" s="1"/>
  <c r="AJ23" i="5"/>
  <c r="B34" i="6"/>
  <c r="J44" i="5"/>
  <c r="AT52" i="4"/>
  <c r="J49" i="4"/>
  <c r="J60" i="4" s="1"/>
  <c r="U63" i="4"/>
  <c r="U70" i="4" s="1"/>
  <c r="R17" i="4"/>
  <c r="R18" i="4" s="1"/>
  <c r="T15" i="4"/>
  <c r="H22" i="6"/>
  <c r="AT81" i="3"/>
  <c r="M86" i="3"/>
  <c r="AS75" i="3"/>
  <c r="AS77" i="3" s="1"/>
  <c r="T14" i="6"/>
  <c r="AF51" i="3"/>
  <c r="AT33" i="3"/>
  <c r="AT25" i="3"/>
  <c r="AK55" i="3"/>
  <c r="AK56" i="3" s="1"/>
  <c r="AK86" i="3"/>
  <c r="U62" i="3"/>
  <c r="U42" i="3"/>
  <c r="F6" i="6"/>
  <c r="F9" i="6" s="1"/>
  <c r="Z52" i="3"/>
  <c r="B6" i="6"/>
  <c r="J52" i="3"/>
  <c r="AT10" i="3"/>
  <c r="AT6" i="4"/>
  <c r="W14" i="6"/>
  <c r="W16" i="6" s="1"/>
  <c r="AL49" i="4"/>
  <c r="I25" i="6" s="1"/>
  <c r="Q75" i="3"/>
  <c r="Q77" i="3" s="1"/>
  <c r="AP72" i="3"/>
  <c r="AG58" i="3"/>
  <c r="Q86" i="3"/>
  <c r="AR17" i="4"/>
  <c r="X27" i="6"/>
  <c r="L38" i="3"/>
  <c r="AO68" i="3"/>
  <c r="AS61" i="5"/>
  <c r="M45" i="4"/>
  <c r="B23" i="6"/>
  <c r="K23" i="6" s="1"/>
  <c r="C22" i="6"/>
  <c r="AS59" i="4"/>
  <c r="AC15" i="4"/>
  <c r="AC17" i="4" s="1"/>
  <c r="AC63" i="4"/>
  <c r="AC70" i="4" s="1"/>
  <c r="AC31" i="4"/>
  <c r="B12" i="6"/>
  <c r="K12" i="6" s="1"/>
  <c r="AT70" i="3"/>
  <c r="M58" i="3"/>
  <c r="AT59" i="3"/>
  <c r="AT45" i="3"/>
  <c r="AJ51" i="3"/>
  <c r="AJ52" i="3" s="1"/>
  <c r="AG38" i="3"/>
  <c r="AS68" i="3"/>
  <c r="AC58" i="3"/>
  <c r="Y75" i="3"/>
  <c r="Y77" i="3" s="1"/>
  <c r="Y6" i="6"/>
  <c r="AT20" i="3"/>
  <c r="U16" i="3"/>
  <c r="AG16" i="3"/>
  <c r="AL17" i="4"/>
  <c r="AL18" i="4" s="1"/>
  <c r="F52" i="3"/>
  <c r="F94" i="3" s="1"/>
  <c r="Q16" i="3"/>
  <c r="AT84" i="3" l="1"/>
  <c r="AT67" i="5"/>
  <c r="AS44" i="5"/>
  <c r="AB49" i="4"/>
  <c r="AB59" i="5"/>
  <c r="AB79" i="5" s="1"/>
  <c r="AB81" i="5" s="1"/>
  <c r="AN87" i="3"/>
  <c r="AF44" i="5"/>
  <c r="AF79" i="5" s="1"/>
  <c r="AF81" i="5" s="1"/>
  <c r="AF52" i="3"/>
  <c r="AF94" i="3" s="1"/>
  <c r="L72" i="3"/>
  <c r="L87" i="3" s="1"/>
  <c r="L59" i="5"/>
  <c r="U31" i="4"/>
  <c r="U49" i="4" s="1"/>
  <c r="I44" i="6"/>
  <c r="I46" i="6" s="1"/>
  <c r="V44" i="6"/>
  <c r="V46" i="6" s="1"/>
  <c r="AN94" i="3"/>
  <c r="AL87" i="3"/>
  <c r="AL94" i="3" s="1"/>
  <c r="AT57" i="5"/>
  <c r="D57" i="5" s="1"/>
  <c r="C99" i="6"/>
  <c r="C100" i="6" s="1"/>
  <c r="AO38" i="3"/>
  <c r="AO52" i="3" s="1"/>
  <c r="AC44" i="5"/>
  <c r="AC72" i="3"/>
  <c r="AC87" i="3" s="1"/>
  <c r="AK52" i="3"/>
  <c r="X52" i="3"/>
  <c r="D16" i="6"/>
  <c r="AC49" i="4"/>
  <c r="R44" i="6"/>
  <c r="R46" i="6" s="1"/>
  <c r="Y52" i="3"/>
  <c r="H16" i="6"/>
  <c r="D20" i="5"/>
  <c r="AQ94" i="3"/>
  <c r="AJ44" i="5"/>
  <c r="Q43" i="5"/>
  <c r="AJ59" i="5"/>
  <c r="C44" i="6"/>
  <c r="C46" i="6" s="1"/>
  <c r="U44" i="5"/>
  <c r="U79" i="5" s="1"/>
  <c r="U81" i="5" s="1"/>
  <c r="U51" i="3"/>
  <c r="U52" i="3" s="1"/>
  <c r="AO44" i="5"/>
  <c r="AO79" i="5" s="1"/>
  <c r="AO81" i="5" s="1"/>
  <c r="AA94" i="3"/>
  <c r="AM79" i="5"/>
  <c r="AM81" i="5" s="1"/>
  <c r="AH79" i="5"/>
  <c r="AH81" i="5" s="1"/>
  <c r="AN59" i="5"/>
  <c r="AG72" i="3"/>
  <c r="T59" i="5"/>
  <c r="T79" i="5" s="1"/>
  <c r="T81" i="5" s="1"/>
  <c r="H44" i="6"/>
  <c r="H46" i="6" s="1"/>
  <c r="E44" i="6"/>
  <c r="E46" i="6" s="1"/>
  <c r="N79" i="5"/>
  <c r="N81" i="5" s="1"/>
  <c r="T44" i="6"/>
  <c r="T46" i="6" s="1"/>
  <c r="AK72" i="3"/>
  <c r="AK87" i="3" s="1"/>
  <c r="AG49" i="4"/>
  <c r="R94" i="3"/>
  <c r="AO49" i="4"/>
  <c r="AR79" i="5"/>
  <c r="AR81" i="5" s="1"/>
  <c r="AS79" i="5"/>
  <c r="AS81" i="5" s="1"/>
  <c r="U72" i="3"/>
  <c r="U87" i="3" s="1"/>
  <c r="AE79" i="5"/>
  <c r="AE81" i="5" s="1"/>
  <c r="AB94" i="3"/>
  <c r="E42" i="4"/>
  <c r="E84" i="3"/>
  <c r="D67" i="5"/>
  <c r="D50" i="5"/>
  <c r="E70" i="3"/>
  <c r="E25" i="3"/>
  <c r="E76" i="3"/>
  <c r="E83" i="3"/>
  <c r="AJ94" i="3"/>
  <c r="AC52" i="3"/>
  <c r="AT22" i="4"/>
  <c r="AT61" i="5"/>
  <c r="M63" i="5"/>
  <c r="E6" i="4"/>
  <c r="E33" i="3"/>
  <c r="B36" i="6"/>
  <c r="K34" i="6"/>
  <c r="K36" i="6" s="1"/>
  <c r="Y38" i="4"/>
  <c r="Y49" i="4" s="1"/>
  <c r="V79" i="5"/>
  <c r="V81" i="5" s="1"/>
  <c r="AI79" i="5"/>
  <c r="AI81" i="5" s="1"/>
  <c r="AA79" i="5"/>
  <c r="AA81" i="5" s="1"/>
  <c r="P78" i="5"/>
  <c r="AT90" i="3"/>
  <c r="M92" i="3"/>
  <c r="U44" i="6"/>
  <c r="U46" i="6" s="1"/>
  <c r="T16" i="6"/>
  <c r="AO72" i="3"/>
  <c r="AO87" i="3" s="1"/>
  <c r="AG86" i="3"/>
  <c r="K22" i="6"/>
  <c r="AJ17" i="4"/>
  <c r="AK15" i="4"/>
  <c r="AK17" i="4" s="1"/>
  <c r="D13" i="5"/>
  <c r="AP79" i="5"/>
  <c r="AP81" i="5" s="1"/>
  <c r="AN44" i="5"/>
  <c r="W44" i="6"/>
  <c r="W46" i="6" s="1"/>
  <c r="D31" i="5"/>
  <c r="AT77" i="5"/>
  <c r="D73" i="5"/>
  <c r="D56" i="5"/>
  <c r="E14" i="3"/>
  <c r="AT32" i="4"/>
  <c r="AS52" i="3"/>
  <c r="E65" i="4"/>
  <c r="AH94" i="3"/>
  <c r="M77" i="3"/>
  <c r="AT75" i="3"/>
  <c r="AD79" i="5"/>
  <c r="AD81" i="5" s="1"/>
  <c r="AK44" i="5"/>
  <c r="AK79" i="5" s="1"/>
  <c r="AK81" i="5" s="1"/>
  <c r="E22" i="3"/>
  <c r="P11" i="6"/>
  <c r="E34" i="3"/>
  <c r="E66" i="3"/>
  <c r="P39" i="6"/>
  <c r="Y37" i="6"/>
  <c r="D75" i="5"/>
  <c r="AT9" i="5"/>
  <c r="E37" i="4"/>
  <c r="E20" i="3"/>
  <c r="AT86" i="3"/>
  <c r="E81" i="3"/>
  <c r="E52" i="4"/>
  <c r="D33" i="5"/>
  <c r="B60" i="6" s="1"/>
  <c r="AC79" i="5"/>
  <c r="AC81" i="5" s="1"/>
  <c r="E69" i="4"/>
  <c r="M70" i="4"/>
  <c r="AT63" i="4"/>
  <c r="X48" i="6"/>
  <c r="E11" i="6"/>
  <c r="E14" i="6" s="1"/>
  <c r="E16" i="6" s="1"/>
  <c r="V87" i="3"/>
  <c r="V94" i="3" s="1"/>
  <c r="P17" i="4"/>
  <c r="Q15" i="4"/>
  <c r="E58" i="4"/>
  <c r="L10" i="6"/>
  <c r="X17" i="4"/>
  <c r="Y15" i="4"/>
  <c r="Y17" i="4" s="1"/>
  <c r="E67" i="4"/>
  <c r="AK49" i="4"/>
  <c r="E21" i="4"/>
  <c r="AR18" i="4"/>
  <c r="AT39" i="4"/>
  <c r="E23" i="4"/>
  <c r="J44" i="6"/>
  <c r="J46" i="6" s="1"/>
  <c r="D19" i="5"/>
  <c r="AG44" i="5"/>
  <c r="AG79" i="5" s="1"/>
  <c r="AG81" i="5" s="1"/>
  <c r="L78" i="5"/>
  <c r="D28" i="5"/>
  <c r="D68" i="5"/>
  <c r="E64" i="3"/>
  <c r="AS49" i="4"/>
  <c r="F11" i="6"/>
  <c r="F14" i="6" s="1"/>
  <c r="F16" i="6" s="1"/>
  <c r="Z87" i="3"/>
  <c r="Z94" i="3" s="1"/>
  <c r="X49" i="6"/>
  <c r="E9" i="3"/>
  <c r="AT16" i="3"/>
  <c r="AT55" i="3"/>
  <c r="E11" i="3"/>
  <c r="E49" i="3"/>
  <c r="B11" i="6"/>
  <c r="J87" i="3"/>
  <c r="J94" i="3" s="1"/>
  <c r="G44" i="6"/>
  <c r="G46" i="6" s="1"/>
  <c r="AT71" i="5"/>
  <c r="D66" i="5"/>
  <c r="T94" i="3"/>
  <c r="R79" i="5"/>
  <c r="R81" i="5" s="1"/>
  <c r="E34" i="4"/>
  <c r="L6" i="6"/>
  <c r="B25" i="6"/>
  <c r="J79" i="5"/>
  <c r="AF17" i="4"/>
  <c r="AG15" i="4"/>
  <c r="AG17" i="4" s="1"/>
  <c r="E30" i="3"/>
  <c r="AR94" i="3"/>
  <c r="Q16" i="4"/>
  <c r="AT16" i="4" s="1"/>
  <c r="Z79" i="5"/>
  <c r="Z81" i="5" s="1"/>
  <c r="E60" i="3"/>
  <c r="E48" i="3"/>
  <c r="E46" i="4"/>
  <c r="E59" i="3"/>
  <c r="N18" i="4"/>
  <c r="B9" i="6"/>
  <c r="K6" i="6"/>
  <c r="AT54" i="4"/>
  <c r="AT59" i="4" s="1"/>
  <c r="M59" i="4"/>
  <c r="AT26" i="5"/>
  <c r="B43" i="6"/>
  <c r="K41" i="6"/>
  <c r="K43" i="6" s="1"/>
  <c r="D38" i="5"/>
  <c r="B62" i="6" s="1"/>
  <c r="AG52" i="3"/>
  <c r="M72" i="3"/>
  <c r="AT58" i="3"/>
  <c r="J11" i="6"/>
  <c r="J14" i="6" s="1"/>
  <c r="J16" i="6" s="1"/>
  <c r="AP87" i="3"/>
  <c r="AP94" i="3" s="1"/>
  <c r="E10" i="3"/>
  <c r="T17" i="4"/>
  <c r="U15" i="4"/>
  <c r="U17" i="4" s="1"/>
  <c r="AL79" i="5"/>
  <c r="AL81" i="5" s="1"/>
  <c r="S79" i="5"/>
  <c r="S81" i="5" s="1"/>
  <c r="Y41" i="6"/>
  <c r="D41" i="5"/>
  <c r="D52" i="5"/>
  <c r="D10" i="5"/>
  <c r="AS72" i="3"/>
  <c r="AS87" i="3" s="1"/>
  <c r="E26" i="3"/>
  <c r="M6" i="3"/>
  <c r="AT5" i="3"/>
  <c r="F44" i="6"/>
  <c r="F46" i="6" s="1"/>
  <c r="D21" i="5"/>
  <c r="M53" i="5"/>
  <c r="M59" i="5" s="1"/>
  <c r="AT49" i="5"/>
  <c r="P59" i="5"/>
  <c r="D70" i="5"/>
  <c r="B39" i="6"/>
  <c r="K37" i="6"/>
  <c r="K39" i="6" s="1"/>
  <c r="E57" i="4"/>
  <c r="Y42" i="6"/>
  <c r="L42" i="6" s="1"/>
  <c r="D42" i="5"/>
  <c r="M78" i="5"/>
  <c r="D44" i="6"/>
  <c r="D46" i="6" s="1"/>
  <c r="D17" i="5"/>
  <c r="D69" i="5"/>
  <c r="AJ79" i="5" l="1"/>
  <c r="AJ81" i="5" s="1"/>
  <c r="J49" i="6"/>
  <c r="H49" i="6"/>
  <c r="U94" i="3"/>
  <c r="AC94" i="3"/>
  <c r="AS94" i="3"/>
  <c r="AT58" i="5"/>
  <c r="C49" i="6"/>
  <c r="AO94" i="3"/>
  <c r="E49" i="6"/>
  <c r="W49" i="6"/>
  <c r="AK94" i="3"/>
  <c r="AG87" i="3"/>
  <c r="AG94" i="3" s="1"/>
  <c r="F49" i="6"/>
  <c r="T49" i="6"/>
  <c r="D58" i="5"/>
  <c r="AN79" i="5"/>
  <c r="AN81" i="5" s="1"/>
  <c r="D49" i="6"/>
  <c r="G49" i="6"/>
  <c r="U49" i="6"/>
  <c r="E16" i="3"/>
  <c r="P29" i="3"/>
  <c r="N38" i="3"/>
  <c r="P36" i="4"/>
  <c r="I49" i="6"/>
  <c r="N26" i="6"/>
  <c r="N42" i="6"/>
  <c r="M42" i="6" s="1"/>
  <c r="K44" i="6"/>
  <c r="K46" i="6" s="1"/>
  <c r="P71" i="3"/>
  <c r="V29" i="4"/>
  <c r="X28" i="4"/>
  <c r="N5" i="6"/>
  <c r="E5" i="3"/>
  <c r="E6" i="3" s="1"/>
  <c r="AT6" i="3"/>
  <c r="V49" i="6"/>
  <c r="N41" i="6"/>
  <c r="AT78" i="5"/>
  <c r="B14" i="6"/>
  <c r="B16" i="6" s="1"/>
  <c r="N10" i="6"/>
  <c r="AT56" i="3"/>
  <c r="E55" i="3"/>
  <c r="E56" i="3" s="1"/>
  <c r="P14" i="6"/>
  <c r="N38" i="6"/>
  <c r="M38" i="6" s="1"/>
  <c r="B44" i="6"/>
  <c r="B46" i="6" s="1"/>
  <c r="AT63" i="5"/>
  <c r="D61" i="5"/>
  <c r="D63" i="5" s="1"/>
  <c r="E22" i="4"/>
  <c r="E86" i="3"/>
  <c r="D9" i="5"/>
  <c r="Y39" i="6"/>
  <c r="L37" i="6"/>
  <c r="L39" i="6" s="1"/>
  <c r="R49" i="6"/>
  <c r="AT31" i="4"/>
  <c r="E32" i="4"/>
  <c r="D77" i="5"/>
  <c r="B27" i="6"/>
  <c r="P69" i="3"/>
  <c r="N68" i="3"/>
  <c r="N29" i="4"/>
  <c r="P28" i="4"/>
  <c r="P45" i="4"/>
  <c r="N44" i="4"/>
  <c r="D49" i="5"/>
  <c r="D53" i="5" s="1"/>
  <c r="AT53" i="5"/>
  <c r="L41" i="6"/>
  <c r="L43" i="6" s="1"/>
  <c r="Y43" i="6"/>
  <c r="E58" i="3"/>
  <c r="J81" i="5"/>
  <c r="M87" i="3"/>
  <c r="D26" i="5"/>
  <c r="E54" i="4"/>
  <c r="E59" i="4" s="1"/>
  <c r="E16" i="4"/>
  <c r="D71" i="5"/>
  <c r="N6" i="6"/>
  <c r="E39" i="4"/>
  <c r="Q17" i="4"/>
  <c r="AT15" i="4"/>
  <c r="AT70" i="4"/>
  <c r="E63" i="4"/>
  <c r="E70" i="4" s="1"/>
  <c r="N13" i="6"/>
  <c r="AT77" i="3"/>
  <c r="E75" i="3"/>
  <c r="E77" i="3" s="1"/>
  <c r="B84" i="6" s="1"/>
  <c r="AT92" i="3"/>
  <c r="E90" i="3"/>
  <c r="E92" i="3" s="1"/>
  <c r="D59" i="5" l="1"/>
  <c r="B80" i="6"/>
  <c r="M10" i="6"/>
  <c r="Q36" i="4"/>
  <c r="N15" i="6"/>
  <c r="D78" i="5"/>
  <c r="N37" i="6"/>
  <c r="AT59" i="5"/>
  <c r="N72" i="3"/>
  <c r="C24" i="6"/>
  <c r="E31" i="4"/>
  <c r="B49" i="6"/>
  <c r="K49" i="6" s="1"/>
  <c r="M41" i="6"/>
  <c r="M43" i="6" s="1"/>
  <c r="N43" i="6"/>
  <c r="B68" i="6" s="1"/>
  <c r="X29" i="4"/>
  <c r="Y28" i="4"/>
  <c r="Y29" i="4" s="1"/>
  <c r="C7" i="6"/>
  <c r="N52" i="3"/>
  <c r="M26" i="6"/>
  <c r="B93" i="6"/>
  <c r="B85" i="6"/>
  <c r="M13" i="6"/>
  <c r="P44" i="4"/>
  <c r="Q45" i="4"/>
  <c r="E24" i="6"/>
  <c r="E27" i="6" s="1"/>
  <c r="V60" i="4"/>
  <c r="N12" i="6"/>
  <c r="M12" i="6" s="1"/>
  <c r="P29" i="4"/>
  <c r="Q28" i="4"/>
  <c r="Q71" i="3"/>
  <c r="AT71" i="3" s="1"/>
  <c r="AT17" i="4"/>
  <c r="E15" i="4"/>
  <c r="E17" i="4" s="1"/>
  <c r="B76" i="6"/>
  <c r="M6" i="6"/>
  <c r="B48" i="6"/>
  <c r="B28" i="6"/>
  <c r="P68" i="3"/>
  <c r="Q69" i="3"/>
  <c r="N40" i="6"/>
  <c r="M5" i="6"/>
  <c r="N49" i="4"/>
  <c r="Q29" i="3"/>
  <c r="P38" i="3"/>
  <c r="E28" i="6" l="1"/>
  <c r="E48" i="6"/>
  <c r="P52" i="3"/>
  <c r="B66" i="6"/>
  <c r="M40" i="6"/>
  <c r="Q44" i="4"/>
  <c r="Q49" i="4" s="1"/>
  <c r="AT45" i="4"/>
  <c r="P49" i="4"/>
  <c r="Q38" i="3"/>
  <c r="Q52" i="3" s="1"/>
  <c r="AT29" i="3"/>
  <c r="Q29" i="4"/>
  <c r="K7" i="6"/>
  <c r="K9" i="6" s="1"/>
  <c r="C9" i="6"/>
  <c r="B97" i="6"/>
  <c r="N39" i="6"/>
  <c r="B65" i="6" s="1"/>
  <c r="M37" i="6"/>
  <c r="M39" i="6" s="1"/>
  <c r="C25" i="6"/>
  <c r="K25" i="6" s="1"/>
  <c r="Q68" i="3"/>
  <c r="AT68" i="3" s="1"/>
  <c r="AT69" i="3"/>
  <c r="E71" i="3"/>
  <c r="N60" i="4"/>
  <c r="C11" i="6"/>
  <c r="N87" i="3"/>
  <c r="B83" i="6"/>
  <c r="M15" i="6"/>
  <c r="E69" i="3" l="1"/>
  <c r="C27" i="6"/>
  <c r="N94" i="3"/>
  <c r="Z29" i="4"/>
  <c r="AB28" i="4"/>
  <c r="AD29" i="4"/>
  <c r="AF28" i="4"/>
  <c r="AH29" i="4"/>
  <c r="AJ28" i="4"/>
  <c r="AL29" i="4"/>
  <c r="AN28" i="4"/>
  <c r="AP29" i="4"/>
  <c r="AR28" i="4"/>
  <c r="C14" i="6"/>
  <c r="K11" i="6"/>
  <c r="K14" i="6" s="1"/>
  <c r="K16" i="6" s="1"/>
  <c r="E68" i="3"/>
  <c r="E29" i="3"/>
  <c r="E38" i="3" s="1"/>
  <c r="AT38" i="3"/>
  <c r="E45" i="4"/>
  <c r="C16" i="6"/>
  <c r="C48" i="6" l="1"/>
  <c r="C28" i="6"/>
  <c r="AN29" i="4"/>
  <c r="AO28" i="4"/>
  <c r="AO29" i="4" s="1"/>
  <c r="AF29" i="4"/>
  <c r="AG28" i="4"/>
  <c r="AG29" i="4" s="1"/>
  <c r="I24" i="6"/>
  <c r="I27" i="6" s="1"/>
  <c r="AL60" i="4"/>
  <c r="G24" i="6"/>
  <c r="G27" i="6" s="1"/>
  <c r="AD60" i="4"/>
  <c r="B91" i="6"/>
  <c r="AR29" i="4"/>
  <c r="AR60" i="4" s="1"/>
  <c r="AS28" i="4"/>
  <c r="AS29" i="4" s="1"/>
  <c r="AJ29" i="4"/>
  <c r="AK28" i="4"/>
  <c r="AK29" i="4" s="1"/>
  <c r="AB29" i="4"/>
  <c r="AC28" i="4"/>
  <c r="AC29" i="4" s="1"/>
  <c r="N7" i="6"/>
  <c r="J24" i="6"/>
  <c r="J27" i="6" s="1"/>
  <c r="AP60" i="4"/>
  <c r="H24" i="6"/>
  <c r="H27" i="6" s="1"/>
  <c r="AH60" i="4"/>
  <c r="F24" i="6"/>
  <c r="F27" i="6" s="1"/>
  <c r="Z60" i="4"/>
  <c r="H28" i="6" l="1"/>
  <c r="H48" i="6"/>
  <c r="B77" i="6"/>
  <c r="M7" i="6"/>
  <c r="I48" i="6"/>
  <c r="I28" i="6"/>
  <c r="F48" i="6"/>
  <c r="F28" i="6"/>
  <c r="J48" i="6"/>
  <c r="J28" i="6"/>
  <c r="G48" i="6"/>
  <c r="G28" i="6"/>
  <c r="AG14" i="4" l="1"/>
  <c r="AS14" i="4"/>
  <c r="AO14" i="4"/>
  <c r="AC14" i="4"/>
  <c r="U14" i="4"/>
  <c r="AK14" i="4"/>
  <c r="AO18" i="4" l="1"/>
  <c r="AO60" i="4"/>
  <c r="X30" i="5"/>
  <c r="W43" i="5"/>
  <c r="S35" i="6" s="1"/>
  <c r="W62" i="3"/>
  <c r="X63" i="3"/>
  <c r="AC60" i="4"/>
  <c r="AC18" i="4"/>
  <c r="L30" i="5"/>
  <c r="M30" i="5" s="1"/>
  <c r="K23" i="5"/>
  <c r="L12" i="5"/>
  <c r="K38" i="4"/>
  <c r="L40" i="4"/>
  <c r="AK18" i="4"/>
  <c r="AK60" i="4"/>
  <c r="AS60" i="4"/>
  <c r="AS18" i="4"/>
  <c r="U18" i="4"/>
  <c r="AG18" i="4"/>
  <c r="AG60" i="4"/>
  <c r="M12" i="5" l="1"/>
  <c r="L23" i="5"/>
  <c r="W72" i="3"/>
  <c r="X12" i="5"/>
  <c r="W23" i="5"/>
  <c r="X13" i="4"/>
  <c r="Y13" i="4" s="1"/>
  <c r="Y14" i="4" s="1"/>
  <c r="M40" i="4"/>
  <c r="L38" i="4"/>
  <c r="P34" i="6"/>
  <c r="X62" i="3"/>
  <c r="Y63" i="3"/>
  <c r="Y30" i="5"/>
  <c r="Y43" i="5" s="1"/>
  <c r="X43" i="5"/>
  <c r="X72" i="3" l="1"/>
  <c r="X87" i="3" s="1"/>
  <c r="X94" i="3" s="1"/>
  <c r="AT30" i="5"/>
  <c r="S11" i="6"/>
  <c r="S14" i="6" s="1"/>
  <c r="S16" i="6" s="1"/>
  <c r="W87" i="3"/>
  <c r="W94" i="3" s="1"/>
  <c r="Y62" i="3"/>
  <c r="AT63" i="3"/>
  <c r="AT40" i="4"/>
  <c r="M38" i="4"/>
  <c r="Y12" i="5"/>
  <c r="Y23" i="5" s="1"/>
  <c r="Y44" i="5" s="1"/>
  <c r="Y79" i="5" s="1"/>
  <c r="Y81" i="5" s="1"/>
  <c r="X23" i="5"/>
  <c r="X44" i="5" s="1"/>
  <c r="X79" i="5" s="1"/>
  <c r="X81" i="5" s="1"/>
  <c r="Y18" i="4"/>
  <c r="Y60" i="4"/>
  <c r="S34" i="6"/>
  <c r="S36" i="6" s="1"/>
  <c r="S44" i="6" s="1"/>
  <c r="S46" i="6" s="1"/>
  <c r="W44" i="5"/>
  <c r="W79" i="5" s="1"/>
  <c r="W81" i="5" s="1"/>
  <c r="M23" i="5"/>
  <c r="Y72" i="3" l="1"/>
  <c r="Y87" i="3" s="1"/>
  <c r="Y94" i="3" s="1"/>
  <c r="AT62" i="3"/>
  <c r="S49" i="6"/>
  <c r="D30" i="5"/>
  <c r="AT12" i="5"/>
  <c r="E40" i="4"/>
  <c r="E38" i="4" s="1"/>
  <c r="AT38" i="4"/>
  <c r="E63" i="3"/>
  <c r="AN9" i="4"/>
  <c r="AJ9" i="4"/>
  <c r="AB9" i="4"/>
  <c r="T8" i="4"/>
  <c r="L36" i="4" l="1"/>
  <c r="D12" i="5"/>
  <c r="O72" i="3"/>
  <c r="P67" i="3"/>
  <c r="L8" i="4"/>
  <c r="E62" i="3"/>
  <c r="X8" i="4"/>
  <c r="T9" i="4"/>
  <c r="AJ8" i="4"/>
  <c r="AF9" i="4"/>
  <c r="AN8" i="4"/>
  <c r="AB8" i="4"/>
  <c r="AF8" i="4"/>
  <c r="AE14" i="4" l="1"/>
  <c r="AF6" i="4"/>
  <c r="AF14" i="4" s="1"/>
  <c r="P72" i="3"/>
  <c r="Q67" i="3"/>
  <c r="P13" i="4"/>
  <c r="W14" i="4"/>
  <c r="X6" i="4"/>
  <c r="M8" i="4"/>
  <c r="P18" i="5"/>
  <c r="O23" i="5"/>
  <c r="AM14" i="4"/>
  <c r="AN6" i="4"/>
  <c r="AN14" i="4" s="1"/>
  <c r="X11" i="4"/>
  <c r="AI14" i="4"/>
  <c r="AJ6" i="4"/>
  <c r="AJ14" i="4" s="1"/>
  <c r="Q11" i="6"/>
  <c r="O87" i="3"/>
  <c r="L27" i="5"/>
  <c r="K43" i="5"/>
  <c r="M36" i="4"/>
  <c r="L43" i="3"/>
  <c r="M43" i="3" s="1"/>
  <c r="AT43" i="3" s="1"/>
  <c r="P35" i="6" l="1"/>
  <c r="K44" i="5"/>
  <c r="AJ18" i="4"/>
  <c r="AJ60" i="4"/>
  <c r="P87" i="3"/>
  <c r="L24" i="4"/>
  <c r="K26" i="4"/>
  <c r="M27" i="5"/>
  <c r="L43" i="5"/>
  <c r="L44" i="5" s="1"/>
  <c r="L79" i="5" s="1"/>
  <c r="O94" i="3"/>
  <c r="V22" i="6"/>
  <c r="V27" i="6" s="1"/>
  <c r="V48" i="6" s="1"/>
  <c r="AI60" i="4"/>
  <c r="AI18" i="4"/>
  <c r="AN60" i="4"/>
  <c r="AN18" i="4"/>
  <c r="Q18" i="5"/>
  <c r="P23" i="5"/>
  <c r="AT8" i="4"/>
  <c r="AA14" i="4"/>
  <c r="AB6" i="4"/>
  <c r="AB14" i="4" s="1"/>
  <c r="E43" i="3"/>
  <c r="AT36" i="4"/>
  <c r="Q14" i="6"/>
  <c r="Q16" i="6" s="1"/>
  <c r="Y11" i="6"/>
  <c r="W22" i="6"/>
  <c r="W27" i="6" s="1"/>
  <c r="W48" i="6" s="1"/>
  <c r="AM60" i="4"/>
  <c r="AM18" i="4"/>
  <c r="X14" i="4"/>
  <c r="Q13" i="4"/>
  <c r="Q14" i="4" s="1"/>
  <c r="AF18" i="4"/>
  <c r="AF60" i="4"/>
  <c r="S14" i="4"/>
  <c r="T6" i="4"/>
  <c r="T14" i="4" s="1"/>
  <c r="Q34" i="6"/>
  <c r="O44" i="5"/>
  <c r="O79" i="5" s="1"/>
  <c r="O81" i="5" s="1"/>
  <c r="S22" i="6"/>
  <c r="S27" i="6" s="1"/>
  <c r="S48" i="6" s="1"/>
  <c r="W60" i="4"/>
  <c r="W18" i="4"/>
  <c r="AT67" i="3"/>
  <c r="Q72" i="3"/>
  <c r="Q87" i="3" s="1"/>
  <c r="Q94" i="3" s="1"/>
  <c r="U22" i="6"/>
  <c r="U27" i="6" s="1"/>
  <c r="U48" i="6" s="1"/>
  <c r="AE18" i="4"/>
  <c r="AE60" i="4"/>
  <c r="Q18" i="4" l="1"/>
  <c r="Q60" i="4"/>
  <c r="T22" i="6"/>
  <c r="T27" i="6" s="1"/>
  <c r="T48" i="6" s="1"/>
  <c r="AA60" i="4"/>
  <c r="AA18" i="4"/>
  <c r="E67" i="3"/>
  <c r="AT72" i="3"/>
  <c r="T18" i="4"/>
  <c r="AT18" i="5"/>
  <c r="Q23" i="5"/>
  <c r="Q44" i="5" s="1"/>
  <c r="Q79" i="5" s="1"/>
  <c r="Q81" i="5" s="1"/>
  <c r="K79" i="5"/>
  <c r="L11" i="6"/>
  <c r="L14" i="6" s="1"/>
  <c r="Y14" i="6"/>
  <c r="P44" i="5"/>
  <c r="P94" i="3"/>
  <c r="R22" i="6"/>
  <c r="R27" i="6" s="1"/>
  <c r="R48" i="6" s="1"/>
  <c r="S60" i="4"/>
  <c r="S18" i="4"/>
  <c r="M24" i="4"/>
  <c r="L26" i="4"/>
  <c r="P23" i="6"/>
  <c r="Y23" i="6" s="1"/>
  <c r="L23" i="6" s="1"/>
  <c r="Q36" i="6"/>
  <c r="Q44" i="6" s="1"/>
  <c r="Q46" i="6" s="1"/>
  <c r="Q49" i="6" s="1"/>
  <c r="Y34" i="6"/>
  <c r="X60" i="4"/>
  <c r="X18" i="4"/>
  <c r="E36" i="4"/>
  <c r="AB60" i="4"/>
  <c r="AB18" i="4"/>
  <c r="E8" i="4"/>
  <c r="AT27" i="5"/>
  <c r="M43" i="5"/>
  <c r="M44" i="5" s="1"/>
  <c r="M79" i="5" s="1"/>
  <c r="Y35" i="6"/>
  <c r="L35" i="6" s="1"/>
  <c r="P36" i="6"/>
  <c r="P44" i="6" s="1"/>
  <c r="AT24" i="4" l="1"/>
  <c r="M26" i="4"/>
  <c r="D18" i="5"/>
  <c r="D23" i="5" s="1"/>
  <c r="AT23" i="5"/>
  <c r="B90" i="6"/>
  <c r="L34" i="6"/>
  <c r="L36" i="6" s="1"/>
  <c r="L44" i="6" s="1"/>
  <c r="Y36" i="6"/>
  <c r="Y44" i="6" s="1"/>
  <c r="P79" i="5"/>
  <c r="N11" i="6"/>
  <c r="AT87" i="3"/>
  <c r="D27" i="5"/>
  <c r="D43" i="5" s="1"/>
  <c r="AT43" i="5"/>
  <c r="B81" i="6"/>
  <c r="E72" i="3"/>
  <c r="E87" i="3" s="1"/>
  <c r="N34" i="6" l="1"/>
  <c r="AT44" i="5"/>
  <c r="N35" i="6"/>
  <c r="D44" i="5"/>
  <c r="D79" i="5" s="1"/>
  <c r="E24" i="4"/>
  <c r="E26" i="4" s="1"/>
  <c r="AT26" i="4"/>
  <c r="M11" i="6"/>
  <c r="M14" i="6" s="1"/>
  <c r="B82" i="6"/>
  <c r="B86" i="6" s="1"/>
  <c r="N14" i="6"/>
  <c r="P81" i="5"/>
  <c r="AT79" i="5" l="1"/>
  <c r="N23" i="6"/>
  <c r="M34" i="6"/>
  <c r="N36" i="6"/>
  <c r="N44" i="6" s="1"/>
  <c r="B57" i="6"/>
  <c r="B58" i="6"/>
  <c r="M35" i="6"/>
  <c r="B59" i="6" l="1"/>
  <c r="B61" i="6" s="1"/>
  <c r="B63" i="6" s="1"/>
  <c r="B67" i="6" s="1"/>
  <c r="B69" i="6" s="1"/>
  <c r="M36" i="6"/>
  <c r="M44" i="6" s="1"/>
  <c r="B96" i="6"/>
  <c r="M23" i="6"/>
  <c r="R29" i="4" l="1"/>
  <c r="T28" i="4"/>
  <c r="L10" i="4"/>
  <c r="M10" i="4" s="1"/>
  <c r="AT10" i="4" s="1"/>
  <c r="E10" i="4" l="1"/>
  <c r="T29" i="4"/>
  <c r="U28" i="4"/>
  <c r="D24" i="6"/>
  <c r="R60" i="4"/>
  <c r="P9" i="4"/>
  <c r="T60" i="4" l="1"/>
  <c r="D27" i="6"/>
  <c r="K24" i="6"/>
  <c r="K27" i="6" s="1"/>
  <c r="U29" i="4"/>
  <c r="U60" i="4" s="1"/>
  <c r="AT28" i="4"/>
  <c r="P8" i="4" l="1"/>
  <c r="AT29" i="4"/>
  <c r="E28" i="4"/>
  <c r="E29" i="4" s="1"/>
  <c r="D28" i="6"/>
  <c r="D48" i="6"/>
  <c r="K51" i="3"/>
  <c r="L42" i="3"/>
  <c r="L9" i="4"/>
  <c r="K48" i="6"/>
  <c r="K28" i="6"/>
  <c r="P8" i="6" l="1"/>
  <c r="K52" i="3"/>
  <c r="N24" i="6"/>
  <c r="M9" i="4"/>
  <c r="L51" i="3"/>
  <c r="L52" i="3" s="1"/>
  <c r="L94" i="3" s="1"/>
  <c r="M42" i="3"/>
  <c r="M24" i="6" l="1"/>
  <c r="B95" i="6"/>
  <c r="B98" i="6" s="1"/>
  <c r="K94" i="3"/>
  <c r="O14" i="4"/>
  <c r="P6" i="4"/>
  <c r="AT9" i="4"/>
  <c r="AT42" i="3"/>
  <c r="M51" i="3"/>
  <c r="M52" i="3" s="1"/>
  <c r="M94" i="3" s="1"/>
  <c r="Y8" i="6"/>
  <c r="P9" i="6"/>
  <c r="P16" i="6" s="1"/>
  <c r="P14" i="4" l="1"/>
  <c r="E9" i="4"/>
  <c r="E42" i="3"/>
  <c r="E51" i="3" s="1"/>
  <c r="E52" i="3" s="1"/>
  <c r="E94" i="3" s="1"/>
  <c r="AT51" i="3"/>
  <c r="L8" i="6"/>
  <c r="L9" i="6" s="1"/>
  <c r="L16" i="6" s="1"/>
  <c r="Y9" i="6"/>
  <c r="Y16" i="6" s="1"/>
  <c r="Q22" i="6"/>
  <c r="Q27" i="6" s="1"/>
  <c r="Q48" i="6" s="1"/>
  <c r="O18" i="4"/>
  <c r="O60" i="4"/>
  <c r="P18" i="4" l="1"/>
  <c r="P60" i="4"/>
  <c r="K44" i="4"/>
  <c r="L48" i="4"/>
  <c r="N8" i="6"/>
  <c r="AT52" i="3"/>
  <c r="B78" i="6" l="1"/>
  <c r="B79" i="6" s="1"/>
  <c r="B87" i="6" s="1"/>
  <c r="M8" i="6"/>
  <c r="M9" i="6" s="1"/>
  <c r="M16" i="6" s="1"/>
  <c r="N9" i="6"/>
  <c r="N16" i="6" s="1"/>
  <c r="K49" i="4"/>
  <c r="L13" i="4"/>
  <c r="K14" i="4"/>
  <c r="AT94" i="3"/>
  <c r="P45" i="6"/>
  <c r="L80" i="5"/>
  <c r="K81" i="5"/>
  <c r="M48" i="4"/>
  <c r="L44" i="4"/>
  <c r="L49" i="4" s="1"/>
  <c r="AT48" i="4" l="1"/>
  <c r="M44" i="4"/>
  <c r="M49" i="4" s="1"/>
  <c r="P22" i="6"/>
  <c r="K60" i="4"/>
  <c r="K18" i="4"/>
  <c r="Y45" i="6"/>
  <c r="P46" i="6"/>
  <c r="P49" i="6" s="1"/>
  <c r="M13" i="4"/>
  <c r="L14" i="4"/>
  <c r="M80" i="5"/>
  <c r="L81" i="5"/>
  <c r="P25" i="6"/>
  <c r="Y25" i="6" s="1"/>
  <c r="L25" i="6" s="1"/>
  <c r="AT13" i="4" l="1"/>
  <c r="M14" i="4"/>
  <c r="P27" i="6"/>
  <c r="P48" i="6" s="1"/>
  <c r="Y22" i="6"/>
  <c r="L45" i="6"/>
  <c r="L46" i="6" s="1"/>
  <c r="Y46" i="6"/>
  <c r="AT80" i="5"/>
  <c r="M81" i="5"/>
  <c r="L60" i="4"/>
  <c r="L18" i="4"/>
  <c r="E48" i="4"/>
  <c r="E44" i="4" s="1"/>
  <c r="E49" i="4" s="1"/>
  <c r="B92" i="6" s="1"/>
  <c r="B94" i="6" s="1"/>
  <c r="AT44" i="4"/>
  <c r="Y27" i="6" l="1"/>
  <c r="Y48" i="6" s="1"/>
  <c r="L22" i="6"/>
  <c r="L27" i="6" s="1"/>
  <c r="N45" i="6"/>
  <c r="D80" i="5"/>
  <c r="D81" i="5" s="1"/>
  <c r="AT81" i="5"/>
  <c r="M60" i="4"/>
  <c r="M18" i="4"/>
  <c r="AT49" i="4"/>
  <c r="E13" i="4"/>
  <c r="E14" i="4" s="1"/>
  <c r="AT14" i="4"/>
  <c r="E60" i="4" l="1"/>
  <c r="E18" i="4"/>
  <c r="M45" i="6"/>
  <c r="M46" i="6" s="1"/>
  <c r="B70" i="6"/>
  <c r="B71" i="6" s="1"/>
  <c r="N46" i="6"/>
  <c r="N49" i="6" s="1"/>
  <c r="N25" i="6"/>
  <c r="M25" i="6" s="1"/>
  <c r="L48" i="6"/>
  <c r="L28" i="6"/>
  <c r="N22" i="6"/>
  <c r="AT60" i="4"/>
  <c r="AT18" i="4"/>
  <c r="B89" i="6" l="1"/>
  <c r="B99" i="6" s="1"/>
  <c r="B100" i="6" s="1"/>
  <c r="N27" i="6"/>
  <c r="M22" i="6"/>
  <c r="M27" i="6" s="1"/>
  <c r="E74" i="4"/>
  <c r="E100" i="3"/>
  <c r="N48" i="6" l="1"/>
  <c r="N28" i="6"/>
  <c r="M48" i="6"/>
  <c r="M28" i="6"/>
</calcChain>
</file>

<file path=xl/sharedStrings.xml><?xml version="1.0" encoding="utf-8"?>
<sst xmlns="http://schemas.openxmlformats.org/spreadsheetml/2006/main" count="740" uniqueCount="433">
  <si>
    <t>INDICE</t>
  </si>
  <si>
    <t>Area di consolidamento</t>
  </si>
  <si>
    <t>Pag. 1</t>
  </si>
  <si>
    <t>Stato Patrimoniale - Attivo</t>
  </si>
  <si>
    <t>Pag. 2</t>
  </si>
  <si>
    <t>Stato Patrimoniale - Passivo</t>
  </si>
  <si>
    <t>Pag. 4</t>
  </si>
  <si>
    <t>Conto Economico</t>
  </si>
  <si>
    <t>Pag. 5</t>
  </si>
  <si>
    <t>Tabelle di sintesi</t>
  </si>
  <si>
    <t>Pag. 6</t>
  </si>
  <si>
    <t>COMUNE DI MARCARIA (MN)</t>
  </si>
  <si>
    <t>MARCARIA SVILUPPO S.p.A.</t>
  </si>
  <si>
    <t>Consorzio pubblico Servizi alla Persona</t>
  </si>
  <si>
    <t>Società \ Ente</t>
  </si>
  <si>
    <t>Partecipazione</t>
  </si>
  <si>
    <t>Quota</t>
  </si>
  <si>
    <t>Capitale Sociale</t>
  </si>
  <si>
    <t>Marcaria Sviluppo S.p.A.</t>
  </si>
  <si>
    <t>Soc1</t>
  </si>
  <si>
    <t>Soc2</t>
  </si>
  <si>
    <t>Soc3</t>
  </si>
  <si>
    <t>Soc4</t>
  </si>
  <si>
    <t>Soc5</t>
  </si>
  <si>
    <t>Soc6</t>
  </si>
  <si>
    <t>Soc7</t>
  </si>
  <si>
    <t>Soc8</t>
  </si>
  <si>
    <t>TOTALE PARTECIPAZIONI</t>
  </si>
  <si>
    <r>
      <t xml:space="preserve">  di cui </t>
    </r>
    <r>
      <rPr>
        <b/>
        <sz val="10"/>
        <rFont val="Arial"/>
        <family val="2"/>
      </rPr>
      <t>società controllate</t>
    </r>
  </si>
  <si>
    <r>
      <t xml:space="preserve">  di cui </t>
    </r>
    <r>
      <rPr>
        <b/>
        <sz val="10"/>
        <rFont val="Arial"/>
        <family val="2"/>
      </rPr>
      <t>società partecipate</t>
    </r>
  </si>
  <si>
    <t xml:space="preserve">Allegato n. 11 </t>
  </si>
  <si>
    <t>Com</t>
  </si>
  <si>
    <t>al D.Lgs 118/2011</t>
  </si>
  <si>
    <t>STATO PATRIMONIALE CONSOLIDATO (ATTIVO)</t>
  </si>
  <si>
    <t>riferimento</t>
  </si>
  <si>
    <t>Rettifiche</t>
  </si>
  <si>
    <t>NETTO</t>
  </si>
  <si>
    <t>QUOTA</t>
  </si>
  <si>
    <t>Azienda1</t>
  </si>
  <si>
    <t>Azienda2</t>
  </si>
  <si>
    <t>Azienda3</t>
  </si>
  <si>
    <t>Azienda4</t>
  </si>
  <si>
    <t>Azienda5</t>
  </si>
  <si>
    <t>Azienda6</t>
  </si>
  <si>
    <t>Azienda7</t>
  </si>
  <si>
    <t>Azienda8</t>
  </si>
  <si>
    <t>CONSOLIDATO</t>
  </si>
  <si>
    <t>art.2424 CC</t>
  </si>
  <si>
    <t>DM 26/4/95</t>
  </si>
  <si>
    <t>A) CREDITI vs.LO STATO ED ALTRE AMMINISTRAZIONI PUBBLICHE PER LA PARTECIPAZIONE AL FONDO DI DOTAZIONE</t>
  </si>
  <si>
    <t>A</t>
  </si>
  <si>
    <t>TOTALE CREDITI vs PARTECIPANTI (A)</t>
  </si>
  <si>
    <t>B) IMMOBILIZZAZIONI</t>
  </si>
  <si>
    <t>I</t>
  </si>
  <si>
    <t xml:space="preserve"> Immobilizzazioni immateriali</t>
  </si>
  <si>
    <t>BI</t>
  </si>
  <si>
    <t>costi di impianto e di ampliamento</t>
  </si>
  <si>
    <t>BI1</t>
  </si>
  <si>
    <t>costi di ricerca sviluppo e pubblicità</t>
  </si>
  <si>
    <t>BI2</t>
  </si>
  <si>
    <t>diritti di brevetto ed utilizzazione opere dell'ingegno</t>
  </si>
  <si>
    <t>BI3</t>
  </si>
  <si>
    <t>concessioni, licenze, marchi e diritti simile</t>
  </si>
  <si>
    <t>BI4</t>
  </si>
  <si>
    <t>avviamento</t>
  </si>
  <si>
    <t>BI5</t>
  </si>
  <si>
    <t>immobilizzazioni in corso ed acconti</t>
  </si>
  <si>
    <t>BI6</t>
  </si>
  <si>
    <t>altre</t>
  </si>
  <si>
    <t>BI7</t>
  </si>
  <si>
    <t>Totale immobilizzazioni immateriali</t>
  </si>
  <si>
    <t>Immobilizzazioni materiali (3)</t>
  </si>
  <si>
    <t>II</t>
  </si>
  <si>
    <t>Beni demaniali</t>
  </si>
  <si>
    <t>1.1</t>
  </si>
  <si>
    <t>Terreni</t>
  </si>
  <si>
    <t>1.2</t>
  </si>
  <si>
    <t>Fabbricati</t>
  </si>
  <si>
    <t>1.3</t>
  </si>
  <si>
    <t>Infrastrutture</t>
  </si>
  <si>
    <t>1.9</t>
  </si>
  <si>
    <t>Altri beni demaniali</t>
  </si>
  <si>
    <t>III</t>
  </si>
  <si>
    <t>Altre immobilizzazioni materiali (3)</t>
  </si>
  <si>
    <t xml:space="preserve"> </t>
  </si>
  <si>
    <t>2.1</t>
  </si>
  <si>
    <t xml:space="preserve">Terreni </t>
  </si>
  <si>
    <t>BII1</t>
  </si>
  <si>
    <t>a</t>
  </si>
  <si>
    <t>di cui in leasing finanziario</t>
  </si>
  <si>
    <t>2.2</t>
  </si>
  <si>
    <t>2.3</t>
  </si>
  <si>
    <t>Impianti e macchinari</t>
  </si>
  <si>
    <t>BII2</t>
  </si>
  <si>
    <t>2.4</t>
  </si>
  <si>
    <t>Attrezzature industriali e commerciali</t>
  </si>
  <si>
    <t>BII3</t>
  </si>
  <si>
    <t>2.5</t>
  </si>
  <si>
    <t xml:space="preserve">Mezzi di trasporto </t>
  </si>
  <si>
    <t>2.6</t>
  </si>
  <si>
    <t>Macchine per ufficio e hardware</t>
  </si>
  <si>
    <t>2.7</t>
  </si>
  <si>
    <t>Mobili e arredi</t>
  </si>
  <si>
    <t>2.8</t>
  </si>
  <si>
    <t>2.99</t>
  </si>
  <si>
    <t>Altri beni materiali</t>
  </si>
  <si>
    <t>Immobilizzazioni in corso ed acconti</t>
  </si>
  <si>
    <t>BII5</t>
  </si>
  <si>
    <t>Totale immobilizzazioni materiali</t>
  </si>
  <si>
    <t>IV</t>
  </si>
  <si>
    <t>Immobilizzazioni Finanziarie (1)</t>
  </si>
  <si>
    <t xml:space="preserve">Partecipazioni in </t>
  </si>
  <si>
    <t>BIII1</t>
  </si>
  <si>
    <t>imprese controllate</t>
  </si>
  <si>
    <t>BIII1a</t>
  </si>
  <si>
    <t>b</t>
  </si>
  <si>
    <r>
      <t xml:space="preserve">imprese </t>
    </r>
    <r>
      <rPr>
        <i/>
        <sz val="10"/>
        <rFont val="Arial"/>
        <family val="2"/>
      </rPr>
      <t>partecipate</t>
    </r>
  </si>
  <si>
    <t>BIII1b</t>
  </si>
  <si>
    <t>c</t>
  </si>
  <si>
    <t>altri soggetti</t>
  </si>
  <si>
    <t>Crediti verso</t>
  </si>
  <si>
    <t>BIII2</t>
  </si>
  <si>
    <t>altre amministrazioni pubbliche</t>
  </si>
  <si>
    <t>BIII2a</t>
  </si>
  <si>
    <r>
      <t xml:space="preserve">imprese </t>
    </r>
    <r>
      <rPr>
        <i/>
        <sz val="10"/>
        <rFont val="Arial"/>
        <family val="2"/>
      </rPr>
      <t xml:space="preserve"> partecipate</t>
    </r>
  </si>
  <si>
    <t>BIII2b</t>
  </si>
  <si>
    <t>d</t>
  </si>
  <si>
    <t xml:space="preserve">altri soggetti </t>
  </si>
  <si>
    <t>BIII2c BIII2d</t>
  </si>
  <si>
    <t>BIII2d</t>
  </si>
  <si>
    <t>Altri titoli</t>
  </si>
  <si>
    <t>BIII3</t>
  </si>
  <si>
    <t>Totale immobilizzazioni finanziarie</t>
  </si>
  <si>
    <t>TOTALE IMMOBILIZZAZIONI (B)</t>
  </si>
  <si>
    <t>C) ATTIVO CIRCOLANTE</t>
  </si>
  <si>
    <t>Rimanenze</t>
  </si>
  <si>
    <t>CI</t>
  </si>
  <si>
    <t>Totale</t>
  </si>
  <si>
    <t>Crediti       (2)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</si>
  <si>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</si>
  <si>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</si>
  <si>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</si>
  <si>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</si>
  <si>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</si>
  <si>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</si>
  <si>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 xml:space="preserve">                                                                                                </t>
  </si>
  <si>
    <t>CII2</t>
  </si>
  <si>
    <t>imprese partecipate</t>
  </si>
  <si>
    <t>CII3</t>
  </si>
  <si>
    <t>verso altri soggetti</t>
  </si>
  <si>
    <t>Verso clienti ed utenti</t>
  </si>
  <si>
    <t>CII1</t>
  </si>
  <si>
    <t xml:space="preserve">Altri Crediti </t>
  </si>
  <si>
    <t>CII5</t>
  </si>
  <si>
    <t>verso l'erario</t>
  </si>
  <si>
    <t>per attività svolta per c/terzi</t>
  </si>
  <si>
    <t>altri</t>
  </si>
  <si>
    <t>Totale crediti</t>
  </si>
  <si>
    <t>ATTIVITA' FINANZIARIE CHE NON COSTITUISCONO IMMOBILIZZI</t>
  </si>
  <si>
    <t>partecipazioni</t>
  </si>
  <si>
    <t>CIII1,2,3,4,5</t>
  </si>
  <si>
    <t>CIII1,2,3</t>
  </si>
  <si>
    <t>altri titoli</t>
  </si>
  <si>
    <t>CIII6</t>
  </si>
  <si>
    <t>CIII5</t>
  </si>
  <si>
    <t>Totale attività finanziarie che non costituiscono immobilizzi</t>
  </si>
  <si>
    <t>DISPONIBILITA' LIQUIDE</t>
  </si>
  <si>
    <t>Conto di tesoreria</t>
  </si>
  <si>
    <t>Istituto tesoriere</t>
  </si>
  <si>
    <t>CIV1a</t>
  </si>
  <si>
    <t>presso Banca d'Italia</t>
  </si>
  <si>
    <t>Altri depositi bancari e postali</t>
  </si>
  <si>
    <t>CIV1</t>
  </si>
  <si>
    <t>CIV1b e CIV1c</t>
  </si>
  <si>
    <t>Denaro e valori in cassa</t>
  </si>
  <si>
    <t>CIV2 e CIV3</t>
  </si>
  <si>
    <t>Altri conti presso la tesoreria statale intestati all'ente</t>
  </si>
  <si>
    <t>Totale disponibilità liquide</t>
  </si>
  <si>
    <t>TOTALE ATTIVO CIRCOLANTE (C)</t>
  </si>
  <si>
    <t>D) RATEI E RISCONTI</t>
  </si>
  <si>
    <t xml:space="preserve">Ratei attivi </t>
  </si>
  <si>
    <t>D</t>
  </si>
  <si>
    <t>Risconti attivi</t>
  </si>
  <si>
    <t>TOTALE RATEI E RISCONTI  D)</t>
  </si>
  <si>
    <t xml:space="preserve">TOTALE DELL'ATTIVO </t>
  </si>
  <si>
    <t>(1) con separata indicazione degli importi esigibili entro l'esercizio successivo</t>
  </si>
  <si>
    <t>(2) con separata indicazione degli importi esigibili oltre l'esercizio successivo</t>
  </si>
  <si>
    <t>(3) con separata indicazione degli importi relativi  a beni indosponibili</t>
  </si>
  <si>
    <t>STATO PATRIMONIALE CONSOLIDATO (PASSIVO)</t>
  </si>
  <si>
    <t>A) PATRIMONIO NETTO</t>
  </si>
  <si>
    <t>Fondo di dotazione</t>
  </si>
  <si>
    <t>AI</t>
  </si>
  <si>
    <t xml:space="preserve">Riserve </t>
  </si>
  <si>
    <t>da risultato economico di esercizi precedenti</t>
  </si>
  <si>
    <t>AIV, AV, AVI, AVII, AVII</t>
  </si>
  <si>
    <t>da capitale</t>
  </si>
  <si>
    <t>AII, AIII</t>
  </si>
  <si>
    <t>da permessi di costruire</t>
  </si>
  <si>
    <t>riserve indisponibili per beni demaniali e patrimoniali indisponibili e per i beni culturali</t>
  </si>
  <si>
    <t>e</t>
  </si>
  <si>
    <t>altre riserve indisponibili</t>
  </si>
  <si>
    <t>Risultato economico dell'esercizio</t>
  </si>
  <si>
    <t>AIX</t>
  </si>
  <si>
    <t>Patrimonio netto comprensivo della quota di pertinenza di terzi</t>
  </si>
  <si>
    <t>Fondo di dotazione e riserve di pertinenza di terzi</t>
  </si>
  <si>
    <t>Risultato economico dell'esercizio di pertinenza di terzi</t>
  </si>
  <si>
    <t>Patrimonio netto di pertinenza di terzi</t>
  </si>
  <si>
    <t>TOTALE PATRIMONIO NETTO (A)</t>
  </si>
  <si>
    <t>B) FONDI PER RISCHI ED ONERI</t>
  </si>
  <si>
    <t>per trattamento di quiescenza</t>
  </si>
  <si>
    <t>B1</t>
  </si>
  <si>
    <t>per imposte</t>
  </si>
  <si>
    <t>B2</t>
  </si>
  <si>
    <t>B3</t>
  </si>
  <si>
    <t>fondo  di consolidamento per rischi e oneri futuri</t>
  </si>
  <si>
    <t>TOTALE FONDI RISCHI ED ONERI (B)</t>
  </si>
  <si>
    <t>C)TRATTAMENTO DI FINE RAPPORTO</t>
  </si>
  <si>
    <t>C</t>
  </si>
  <si>
    <t>TOTALE T.F.R. (C)</t>
  </si>
  <si>
    <t>D) DEBITI   (1)</t>
  </si>
  <si>
    <t>Debiti da finanziamento</t>
  </si>
  <si>
    <t xml:space="preserve">a </t>
  </si>
  <si>
    <t>prestiti obbligazionari</t>
  </si>
  <si>
    <t>D1e D2</t>
  </si>
  <si>
    <t>D1</t>
  </si>
  <si>
    <t>v/ altre amministrazioni pubbliche</t>
  </si>
  <si>
    <t>verso banche e tesoriere</t>
  </si>
  <si>
    <t>D4</t>
  </si>
  <si>
    <t>D3 e D4</t>
  </si>
  <si>
    <t>verso altri finanziatori</t>
  </si>
  <si>
    <t>D5</t>
  </si>
  <si>
    <t>Debiti verso fornitori</t>
  </si>
  <si>
    <t>D7</t>
  </si>
  <si>
    <t>D6</t>
  </si>
  <si>
    <t>Acconti</t>
  </si>
  <si>
    <t>Debiti per trasferimenti e contributi</t>
  </si>
  <si>
    <t>enti finanziati dal servizio sanitario nazionale</t>
  </si>
  <si>
    <t>D9</t>
  </si>
  <si>
    <t>D8</t>
  </si>
  <si>
    <t>D10</t>
  </si>
  <si>
    <t xml:space="preserve">altri debiti </t>
  </si>
  <si>
    <t>D12,D13,D14</t>
  </si>
  <si>
    <t>D11,D12,D13</t>
  </si>
  <si>
    <t>tributari</t>
  </si>
  <si>
    <t>verso istituti di previdenza e sicurezza sociale</t>
  </si>
  <si>
    <t>per attività svolta per c/terzi (2)</t>
  </si>
  <si>
    <t>TOTALE DEBITI ( D)</t>
  </si>
  <si>
    <t>E) RATEI E RISCONTI E CONTRIBUTI AGLI INVESTIMENTI</t>
  </si>
  <si>
    <t xml:space="preserve">Ratei passivi </t>
  </si>
  <si>
    <t>E</t>
  </si>
  <si>
    <t>Risconti passivi</t>
  </si>
  <si>
    <t xml:space="preserve">Contributi agli investimenti </t>
  </si>
  <si>
    <t>da altre amministrazioni pubbliche</t>
  </si>
  <si>
    <t>da altri soggetti</t>
  </si>
  <si>
    <t>Concessioni pluriennali</t>
  </si>
  <si>
    <t>Altri risconti passivi</t>
  </si>
  <si>
    <t>TOTALE RATEI E RISCONTI (E)</t>
  </si>
  <si>
    <t>TOTALE DEL PASSIVO</t>
  </si>
  <si>
    <t>CONTI D'ORDINE</t>
  </si>
  <si>
    <t>1) Impegni su esercizi futuri</t>
  </si>
  <si>
    <t>2) beni di terzi in uso</t>
  </si>
  <si>
    <t>3) beni dati in uso a terzi</t>
  </si>
  <si>
    <t>4) garanzie prestate a amministrazioni pubbliche</t>
  </si>
  <si>
    <t>5) garanzie prestate a imprese controllate</t>
  </si>
  <si>
    <t>6) garanzie prestate a imprese partecipate</t>
  </si>
  <si>
    <t xml:space="preserve">7) garanzie prestate a altre imprese </t>
  </si>
  <si>
    <t>TOTALE CONTI D'ORDINE</t>
  </si>
  <si>
    <t>(1) con separata indicazione degli importi esigibili oltre l'esercizio successivo</t>
  </si>
  <si>
    <t>(2) Non comprende debiti derivanti dall'attività di sostituto di imposta. I debiti derivanti da tale attività sono considerati nelle voci 5 a) e b)</t>
  </si>
  <si>
    <t xml:space="preserve">Allegato H </t>
  </si>
  <si>
    <t>SCHEMA DI BILANCIO CONSOLIDATO</t>
  </si>
  <si>
    <t>CONTO ECONOMICO  CONSOLIDATO</t>
  </si>
  <si>
    <t>art.2425 cc</t>
  </si>
  <si>
    <t>A) COMPONENTI POSITIVI DELLA GESTIONE</t>
  </si>
  <si>
    <t>Proventi da tributi</t>
  </si>
  <si>
    <t xml:space="preserve">Proventi da fondi perequativi </t>
  </si>
  <si>
    <t>Proventi da trasferimenti e contributi</t>
  </si>
  <si>
    <r>
      <t xml:space="preserve">Proventi da trasferimenti </t>
    </r>
    <r>
      <rPr>
        <i/>
        <sz val="10"/>
        <rFont val="Arial"/>
        <family val="2"/>
      </rPr>
      <t>correnti</t>
    </r>
  </si>
  <si>
    <t>A5c</t>
  </si>
  <si>
    <t>Quota annuale di contributi agli investimenti</t>
  </si>
  <si>
    <t>E20c</t>
  </si>
  <si>
    <t>Contributi agli investimenti</t>
  </si>
  <si>
    <t>Ricavi delle vendite e prestazioni e proventi da servizi pubblici</t>
  </si>
  <si>
    <t>A1</t>
  </si>
  <si>
    <t>A1a</t>
  </si>
  <si>
    <t>Proventi derivanti dalla gestione dei beni</t>
  </si>
  <si>
    <t>Ricavi della vendita di beni</t>
  </si>
  <si>
    <t>Ricavi e proventi dalla prestazione di servizi</t>
  </si>
  <si>
    <t>Variazioni nelle rimanenze di prodotti in corso di lavorazione, etc. (+/-)</t>
  </si>
  <si>
    <t xml:space="preserve">A2 </t>
  </si>
  <si>
    <t>A2</t>
  </si>
  <si>
    <t>Variazione dei lavori in corso su ordinazione</t>
  </si>
  <si>
    <t>A3</t>
  </si>
  <si>
    <t>Incrementi di immobilizzazioni per lavori interni</t>
  </si>
  <si>
    <t>A4</t>
  </si>
  <si>
    <t>Altri ricavi e proventi diversi</t>
  </si>
  <si>
    <t>A5</t>
  </si>
  <si>
    <t>A5 a e b</t>
  </si>
  <si>
    <t>totale componenti positivi della gestione A)</t>
  </si>
  <si>
    <t>B) COMPONENTI NEGATIVI DELLA GESTIONE</t>
  </si>
  <si>
    <t xml:space="preserve"> Acquisto di materie prime e/o beni di consumo</t>
  </si>
  <si>
    <t>B6</t>
  </si>
  <si>
    <t xml:space="preserve">Prestazioni di servizi </t>
  </si>
  <si>
    <t>B7</t>
  </si>
  <si>
    <r>
      <t xml:space="preserve">Utilizzo </t>
    </r>
    <r>
      <rPr>
        <sz val="10"/>
        <rFont val="Arial"/>
        <family val="2"/>
      </rPr>
      <t xml:space="preserve"> beni di terzi</t>
    </r>
  </si>
  <si>
    <t>B8</t>
  </si>
  <si>
    <t>Trasferimenti e contributi</t>
  </si>
  <si>
    <t>Trasferimenti correnti</t>
  </si>
  <si>
    <t>Contributi agli investimenti ad altre Amministrazioni pubb.</t>
  </si>
  <si>
    <t>Contributi agli investimenti ad altri soggetti</t>
  </si>
  <si>
    <t>Personale</t>
  </si>
  <si>
    <t>B9</t>
  </si>
  <si>
    <t>Ammortamenti e svalutazioni</t>
  </si>
  <si>
    <t>B10</t>
  </si>
  <si>
    <t>Ammortamenti di immobilizzazioni Immateriali</t>
  </si>
  <si>
    <t>B10a</t>
  </si>
  <si>
    <t>E20</t>
  </si>
  <si>
    <t>Ammortamenti di immobilizzazioni materiali</t>
  </si>
  <si>
    <t>B10b</t>
  </si>
  <si>
    <t>E21</t>
  </si>
  <si>
    <t>Altre svalutazioni delle immobilizzazioni</t>
  </si>
  <si>
    <t>B10c</t>
  </si>
  <si>
    <t>Svalutazione dei crediti</t>
  </si>
  <si>
    <t>B10d</t>
  </si>
  <si>
    <t>Variazioni nelle rimanenze di materie prime e/o beni di consumo (+/-)</t>
  </si>
  <si>
    <t>B11</t>
  </si>
  <si>
    <t>Accantonamenti per rischi</t>
  </si>
  <si>
    <t>B12</t>
  </si>
  <si>
    <t>Altri accantonamenti</t>
  </si>
  <si>
    <t>B13</t>
  </si>
  <si>
    <t>Oneri diversi di gestione</t>
  </si>
  <si>
    <t>B14</t>
  </si>
  <si>
    <t xml:space="preserve">totale componenti negativi della gestione B)  </t>
  </si>
  <si>
    <t>DIFFERENZA FRA COMP. POSITIVI E NEGATIVI DELLA GESTIONE ( A-B)</t>
  </si>
  <si>
    <t>C) PROVENTI ED ONERI FINANZIARI</t>
  </si>
  <si>
    <t>Proventi finanziari</t>
  </si>
  <si>
    <t>Proventi da partecipazioni</t>
  </si>
  <si>
    <t>C15</t>
  </si>
  <si>
    <t>da società controllate</t>
  </si>
  <si>
    <t>da società partecipate</t>
  </si>
  <si>
    <t>Altri proventi finanziari</t>
  </si>
  <si>
    <t>C16</t>
  </si>
  <si>
    <t>Totale proventi finanziari</t>
  </si>
  <si>
    <t>Oneri finanziari</t>
  </si>
  <si>
    <t>Interessi ed altri oneri finanziari</t>
  </si>
  <si>
    <t>C17</t>
  </si>
  <si>
    <t>Interessi passivi</t>
  </si>
  <si>
    <t>Altri oneri finanziari</t>
  </si>
  <si>
    <t>Totale oneri finanziari</t>
  </si>
  <si>
    <t xml:space="preserve">totale (C) </t>
  </si>
  <si>
    <t>D) RETTIFICHE DI VALORE ATTIVITA' FINANZIARIE</t>
  </si>
  <si>
    <t xml:space="preserve">Rivalutazioni </t>
  </si>
  <si>
    <t>D18</t>
  </si>
  <si>
    <t>Svalutazioni</t>
  </si>
  <si>
    <t>D19</t>
  </si>
  <si>
    <t>totale ( D)</t>
  </si>
  <si>
    <t>E) PROVENTI  ED ONERI STRAORDINARI</t>
  </si>
  <si>
    <t>Proventi straordinari</t>
  </si>
  <si>
    <r>
      <t>Proventi da permessi di costruire</t>
    </r>
    <r>
      <rPr>
        <b/>
        <sz val="10"/>
        <rFont val="Arial"/>
        <family val="2"/>
      </rPr>
      <t xml:space="preserve"> </t>
    </r>
  </si>
  <si>
    <t>Proventi da trasferimenti in conto capitale</t>
  </si>
  <si>
    <t>Sopravvenienze attive e insussistenze del passivo</t>
  </si>
  <si>
    <t>E20b</t>
  </si>
  <si>
    <t>Plusvalenze patrimoniali</t>
  </si>
  <si>
    <t>Altri proventi straordinari</t>
  </si>
  <si>
    <t>totale proventi</t>
  </si>
  <si>
    <t>Oneri straordinari</t>
  </si>
  <si>
    <t>Trasferimenti in conto capitale</t>
  </si>
  <si>
    <t>Sopravvenienze passive e insussistenze dell'attivo</t>
  </si>
  <si>
    <t>E21b</t>
  </si>
  <si>
    <t>Minusvalenze patrimoniali</t>
  </si>
  <si>
    <t>E21a</t>
  </si>
  <si>
    <t xml:space="preserve">Altri oneri straordinari </t>
  </si>
  <si>
    <t>E21d</t>
  </si>
  <si>
    <t xml:space="preserve">totale oneri </t>
  </si>
  <si>
    <t>Totale (E) (E20-E21)</t>
  </si>
  <si>
    <t xml:space="preserve">RISULTATO PRIMA DELLE IMPOSTE  (A-B+-C+-D+-E)  </t>
  </si>
  <si>
    <t>Imposte (*)</t>
  </si>
  <si>
    <t>RISULTATO DELL'ESERCIZIO (comprensivo della quota di pertinenza di terzi)</t>
  </si>
  <si>
    <t>Risultato dell'esercizio di pertinenza di terzi</t>
  </si>
  <si>
    <t>(*)</t>
  </si>
  <si>
    <t>Per gli enti in contabilità finanziaria la voce si riferisce all'IRAP.</t>
  </si>
  <si>
    <t>STATO PATRIMONIALE CONSOLIDATO</t>
  </si>
  <si>
    <t>AGGREGATO</t>
  </si>
  <si>
    <t>Totale Rettifiche</t>
  </si>
  <si>
    <t>Proporzionale (quota di terzi)</t>
  </si>
  <si>
    <t>TOT. Rettifiche</t>
  </si>
  <si>
    <t>Crediti</t>
  </si>
  <si>
    <t>D) DEBITI</t>
  </si>
  <si>
    <t>CONTO ECONOMICO CONSOLIDATO</t>
  </si>
  <si>
    <t>RISULTATO PRIMA DELLE IMPOSTE</t>
  </si>
  <si>
    <t>Imposte</t>
  </si>
  <si>
    <t>RISULTATO DELL'ESERCIZIO</t>
  </si>
  <si>
    <t>Quadratura patrimoniale</t>
  </si>
  <si>
    <t>Quadratura economica</t>
  </si>
  <si>
    <t>Ricavi netti</t>
  </si>
  <si>
    <t>Costi esterni</t>
  </si>
  <si>
    <t>Valore Aggiunto</t>
  </si>
  <si>
    <t>Costo del lavoro</t>
  </si>
  <si>
    <t>Margine Operativo Lordo</t>
  </si>
  <si>
    <t>Ammortamenti, svalutazioni ed altri accantonamenti</t>
  </si>
  <si>
    <t>Risultato Operativo</t>
  </si>
  <si>
    <t>Proventi diversi</t>
  </si>
  <si>
    <t>Proventi e oneri finanziari</t>
  </si>
  <si>
    <t>Rettifiche attività finanziarie</t>
  </si>
  <si>
    <t>Risultato Ordinario</t>
  </si>
  <si>
    <t>Componenti straordinarie nette</t>
  </si>
  <si>
    <t>Risultato prima delle imposte</t>
  </si>
  <si>
    <t xml:space="preserve">Imposte sul reddito </t>
  </si>
  <si>
    <t>Risultato netto</t>
  </si>
  <si>
    <t xml:space="preserve">Immobilizzazioni immateriali </t>
  </si>
  <si>
    <t xml:space="preserve">Immobilizzazioni materiali </t>
  </si>
  <si>
    <t>Immobilizzazioni finanziarie</t>
  </si>
  <si>
    <t>Capitale immobilizzato</t>
  </si>
  <si>
    <t xml:space="preserve">Rimanenze </t>
  </si>
  <si>
    <t>Crediti verso Clienti</t>
  </si>
  <si>
    <t>Altri crediti</t>
  </si>
  <si>
    <t>Ratei e risconti attivi</t>
  </si>
  <si>
    <t>Attività finanziarie che non costituiscono immobilizzazioni</t>
  </si>
  <si>
    <t>Disponibilità liquide</t>
  </si>
  <si>
    <t>Attività d’esercizio a breve termine</t>
  </si>
  <si>
    <t>TOTALE ATTIVO</t>
  </si>
  <si>
    <t>Patrimonio Netto</t>
  </si>
  <si>
    <t>Debiti tributari e previdenziali</t>
  </si>
  <si>
    <t xml:space="preserve">Altri debiti </t>
  </si>
  <si>
    <t>Ratei e risconti passivi</t>
  </si>
  <si>
    <t>Passività d’esercizio a breve termine</t>
  </si>
  <si>
    <t>Trattamento di fine rapporto di lavoro subordinato</t>
  </si>
  <si>
    <t>Fondi per rischi e oneri</t>
  </si>
  <si>
    <t>Debiti a medio e lungo termine</t>
  </si>
  <si>
    <t>Passività  a medio lungo termine</t>
  </si>
  <si>
    <t>TOTALE PASSIVO E NETTO</t>
  </si>
  <si>
    <t>BILANCIO CONSOLIDATO 2017</t>
  </si>
  <si>
    <t>Area di consolidamento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</si>
</sst>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00%"/>
    <numFmt numFmtId="165" formatCode="_-* #,##0.00_-;\-* #,##0.00_-;_-* &quot;-&quot;_-;_-@_-"/>
    <numFmt numFmtId="166" formatCode="_-* #,##0.00_-;\-* #,##0.00_-;_-* &quot;-&quot;??_-;_-@_-"/>
    <numFmt numFmtId="167" formatCode="_-* #,##0_-;\-* #,##0_-;_-* &quot;-&quot;_-;_-@_-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sz val="10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b/>
      <sz val="1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name val="Arial"/>
      <family val="2"/>
    </font>
    <font>
      <b/>
      <i/>
      <sz val="10"/>
      <name val="Arial"/>
      <family val="2"/>
    </font>
    <font>
      <b/>
      <sz val="11"/>
      <name val="Calibri"/>
      <family val="2"/>
    </font>
    <font>
      <u/>
      <sz val="10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i/>
      <sz val="11"/>
      <name val="Calibri"/>
      <family val="2"/>
    </font>
    <font>
      <strike/>
      <sz val="10"/>
      <name val="Arial"/>
      <family val="2"/>
    </font>
    <font>
      <b/>
      <u/>
      <sz val="11"/>
      <name val="Calibri"/>
      <family val="2"/>
    </font>
    <font>
      <b/>
      <i/>
      <sz val="14"/>
      <name val="Times New Roman"/>
      <family val="1"/>
    </font>
    <font>
      <b/>
      <sz val="16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rgb="FFF2F2F2"/>
      </patternFill>
    </fill>
    <fill>
      <patternFill patternType="solid">
        <fgColor rgb="FFFFFFFF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Continuous"/>
    </xf>
    <xf numFmtId="0" fontId="6" fillId="0" borderId="0" xfId="0" applyFont="1"/>
    <xf numFmtId="20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0" fillId="0" borderId="9" xfId="0" applyBorder="1"/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4" fontId="9" fillId="0" borderId="16" xfId="0" applyNumberFormat="1" applyFont="1" applyBorder="1"/>
    <xf numFmtId="10" fontId="9" fillId="0" borderId="16" xfId="0" applyNumberFormat="1" applyFont="1" applyBorder="1"/>
    <xf numFmtId="4" fontId="9" fillId="0" borderId="17" xfId="0" applyNumberFormat="1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4" fontId="9" fillId="0" borderId="21" xfId="0" applyNumberFormat="1" applyFont="1" applyBorder="1"/>
    <xf numFmtId="10" fontId="9" fillId="0" borderId="21" xfId="0" applyNumberFormat="1" applyFont="1" applyBorder="1"/>
    <xf numFmtId="4" fontId="9" fillId="0" borderId="22" xfId="0" applyNumberFormat="1" applyFont="1" applyBorder="1"/>
    <xf numFmtId="0" fontId="0" fillId="0" borderId="23" xfId="0" applyBorder="1"/>
    <xf numFmtId="0" fontId="0" fillId="0" borderId="24" xfId="0" applyBorder="1"/>
    <xf numFmtId="4" fontId="0" fillId="0" borderId="25" xfId="0" applyNumberFormat="1" applyBorder="1"/>
    <xf numFmtId="164" fontId="1" fillId="0" borderId="25" xfId="0" applyNumberFormat="1" applyFont="1" applyBorder="1"/>
    <xf numFmtId="10" fontId="1" fillId="0" borderId="25" xfId="0" applyNumberFormat="1" applyFont="1" applyBorder="1"/>
    <xf numFmtId="0" fontId="0" fillId="0" borderId="26" xfId="0" applyBorder="1"/>
    <xf numFmtId="0" fontId="0" fillId="0" borderId="27" xfId="0" applyBorder="1"/>
    <xf numFmtId="4" fontId="0" fillId="0" borderId="28" xfId="0" applyNumberFormat="1" applyBorder="1"/>
    <xf numFmtId="10" fontId="1" fillId="0" borderId="28" xfId="0" applyNumberFormat="1" applyFont="1" applyBorder="1"/>
    <xf numFmtId="0" fontId="0" fillId="0" borderId="29" xfId="0" applyBorder="1"/>
    <xf numFmtId="0" fontId="0" fillId="0" borderId="30" xfId="0" applyBorder="1"/>
    <xf numFmtId="4" fontId="0" fillId="0" borderId="31" xfId="0" applyNumberFormat="1" applyBorder="1"/>
    <xf numFmtId="10" fontId="1" fillId="0" borderId="31" xfId="0" applyNumberFormat="1" applyFont="1" applyBorder="1"/>
    <xf numFmtId="0" fontId="0" fillId="0" borderId="32" xfId="0" applyBorder="1"/>
    <xf numFmtId="0" fontId="0" fillId="0" borderId="33" xfId="0" applyBorder="1"/>
    <xf numFmtId="4" fontId="0" fillId="0" borderId="34" xfId="0" applyNumberFormat="1" applyBorder="1"/>
    <xf numFmtId="10" fontId="1" fillId="0" borderId="34" xfId="0" applyNumberFormat="1" applyFont="1" applyBorder="1"/>
    <xf numFmtId="0" fontId="0" fillId="0" borderId="35" xfId="0" applyBorder="1"/>
    <xf numFmtId="0" fontId="0" fillId="0" borderId="36" xfId="0" applyBorder="1"/>
    <xf numFmtId="4" fontId="0" fillId="0" borderId="37" xfId="0" applyNumberFormat="1" applyBorder="1"/>
    <xf numFmtId="10" fontId="1" fillId="0" borderId="37" xfId="0" applyNumberFormat="1" applyFont="1" applyBorder="1"/>
    <xf numFmtId="0" fontId="9" fillId="0" borderId="38" xfId="0" applyFont="1" applyBorder="1"/>
    <xf numFmtId="0" fontId="0" fillId="0" borderId="39" xfId="0" applyBorder="1"/>
    <xf numFmtId="4" fontId="9" fillId="0" borderId="40" xfId="0" applyNumberFormat="1" applyFont="1" applyBorder="1"/>
    <xf numFmtId="0" fontId="0" fillId="0" borderId="38" xfId="0" applyBorder="1"/>
    <xf numFmtId="0" fontId="9" fillId="2" borderId="6" xfId="0" applyFont="1" applyFill="1" applyBorder="1" applyAlignment="1">
      <alignment horizontal="center"/>
    </xf>
    <xf numFmtId="0" fontId="0" fillId="0" borderId="0" xfId="0" applyFill="1"/>
    <xf numFmtId="9" fontId="9" fillId="2" borderId="6" xfId="0" applyNumberFormat="1" applyFont="1" applyFill="1" applyBorder="1" applyAlignment="1">
      <alignment horizontal="center"/>
    </xf>
    <xf numFmtId="9" fontId="9" fillId="2" borderId="0" xfId="0" applyNumberFormat="1" applyFont="1" applyFill="1" applyBorder="1" applyAlignment="1">
      <alignment horizontal="center"/>
    </xf>
    <xf numFmtId="0" fontId="11" fillId="0" borderId="0" xfId="1" applyFont="1" applyBorder="1" applyAlignment="1">
      <alignment horizontal="right" vertical="top"/>
    </xf>
    <xf numFmtId="0" fontId="12" fillId="0" borderId="41" xfId="0" applyFont="1" applyFill="1" applyBorder="1" applyAlignment="1">
      <alignment horizontal="centerContinuous"/>
    </xf>
    <xf numFmtId="0" fontId="12" fillId="0" borderId="1" xfId="0" applyFont="1" applyFill="1" applyBorder="1" applyAlignment="1">
      <alignment horizontal="centerContinuous"/>
    </xf>
    <xf numFmtId="0" fontId="12" fillId="0" borderId="42" xfId="0" applyFont="1" applyFill="1" applyBorder="1" applyAlignment="1">
      <alignment horizontal="centerContinuous"/>
    </xf>
    <xf numFmtId="0" fontId="0" fillId="0" borderId="2" xfId="0" applyFill="1" applyBorder="1" applyAlignment="1">
      <alignment horizontal="right"/>
    </xf>
    <xf numFmtId="0" fontId="0" fillId="0" borderId="3" xfId="0" applyFill="1" applyBorder="1"/>
    <xf numFmtId="0" fontId="0" fillId="0" borderId="43" xfId="0" applyFill="1" applyBorder="1"/>
    <xf numFmtId="0" fontId="9" fillId="0" borderId="3" xfId="0" applyFont="1" applyFill="1" applyBorder="1"/>
    <xf numFmtId="0" fontId="9" fillId="0" borderId="44" xfId="0" applyFont="1" applyFill="1" applyBorder="1"/>
    <xf numFmtId="0" fontId="9" fillId="0" borderId="45" xfId="0" applyFont="1" applyFill="1" applyBorder="1"/>
    <xf numFmtId="0" fontId="0" fillId="0" borderId="8" xfId="0" applyFill="1" applyBorder="1" applyAlignment="1">
      <alignment horizontal="right"/>
    </xf>
    <xf numFmtId="0" fontId="0" fillId="0" borderId="1" xfId="0" applyFill="1" applyBorder="1"/>
    <xf numFmtId="0" fontId="0" fillId="0" borderId="46" xfId="0" applyFill="1" applyBorder="1"/>
    <xf numFmtId="0" fontId="9" fillId="0" borderId="47" xfId="0" applyFont="1" applyFill="1" applyBorder="1"/>
    <xf numFmtId="0" fontId="9" fillId="0" borderId="48" xfId="0" applyFont="1" applyFill="1" applyBorder="1"/>
    <xf numFmtId="0" fontId="0" fillId="0" borderId="5" xfId="0" applyFill="1" applyBorder="1" applyAlignment="1">
      <alignment horizontal="right"/>
    </xf>
    <xf numFmtId="0" fontId="0" fillId="0" borderId="0" xfId="0" applyFill="1" applyBorder="1"/>
    <xf numFmtId="0" fontId="0" fillId="0" borderId="49" xfId="0" applyFill="1" applyBorder="1"/>
    <xf numFmtId="0" fontId="13" fillId="0" borderId="0" xfId="0" applyFont="1" applyFill="1" applyBorder="1" applyAlignment="1">
      <alignment wrapText="1"/>
    </xf>
    <xf numFmtId="165" fontId="0" fillId="0" borderId="50" xfId="0" applyNumberFormat="1" applyFill="1" applyBorder="1" applyAlignment="1">
      <alignment horizontal="left" wrapText="1"/>
    </xf>
    <xf numFmtId="0" fontId="0" fillId="0" borderId="50" xfId="0" applyFill="1" applyBorder="1" applyAlignment="1">
      <alignment horizontal="left" wrapText="1"/>
    </xf>
    <xf numFmtId="0" fontId="0" fillId="0" borderId="7" xfId="0" applyFill="1" applyBorder="1" applyAlignment="1">
      <alignment horizontal="left"/>
    </xf>
    <xf numFmtId="166" fontId="0" fillId="0" borderId="50" xfId="0" applyNumberFormat="1" applyFill="1" applyBorder="1" applyAlignment="1">
      <alignment wrapText="1"/>
    </xf>
    <xf numFmtId="43" fontId="0" fillId="0" borderId="0" xfId="0" applyNumberFormat="1" applyFill="1"/>
    <xf numFmtId="0" fontId="14" fillId="0" borderId="51" xfId="2" applyFont="1" applyFill="1" applyBorder="1" applyAlignment="1">
      <alignment horizontal="right" wrapText="1"/>
    </xf>
    <xf numFmtId="165" fontId="14" fillId="0" borderId="6" xfId="3" applyNumberFormat="1" applyFont="1" applyFill="1" applyBorder="1" applyAlignment="1">
      <alignment horizontal="center"/>
    </xf>
    <xf numFmtId="167" fontId="14" fillId="0" borderId="6" xfId="3" applyFont="1" applyFill="1" applyBorder="1" applyAlignment="1">
      <alignment horizontal="center"/>
    </xf>
    <xf numFmtId="167" fontId="14" fillId="0" borderId="52" xfId="2" applyNumberFormat="1" applyFont="1" applyFill="1" applyBorder="1" applyAlignment="1">
      <alignment horizontal="center"/>
    </xf>
    <xf numFmtId="166" fontId="14" fillId="0" borderId="6" xfId="3" applyNumberFormat="1" applyFont="1" applyFill="1" applyBorder="1" applyAlignment="1"/>
    <xf numFmtId="0" fontId="14" fillId="0" borderId="0" xfId="2" applyFont="1" applyFill="1" applyBorder="1"/>
    <xf numFmtId="165" fontId="0" fillId="0" borderId="50" xfId="0" applyNumberFormat="1" applyFill="1" applyBorder="1"/>
    <xf numFmtId="0" fontId="0" fillId="0" borderId="50" xfId="0" applyFill="1" applyBorder="1"/>
    <xf numFmtId="0" fontId="0" fillId="0" borderId="7" xfId="0" applyFill="1" applyBorder="1"/>
    <xf numFmtId="166" fontId="0" fillId="0" borderId="50" xfId="0" applyNumberFormat="1" applyFill="1" applyBorder="1" applyAlignment="1"/>
    <xf numFmtId="0" fontId="15" fillId="0" borderId="0" xfId="0" applyFont="1" applyFill="1" applyBorder="1"/>
    <xf numFmtId="0" fontId="0" fillId="0" borderId="53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6" fillId="0" borderId="5" xfId="2" applyFont="1" applyFill="1" applyBorder="1" applyAlignment="1">
      <alignment horizontal="right"/>
    </xf>
    <xf numFmtId="0" fontId="16" fillId="0" borderId="0" xfId="2" applyFont="1" applyFill="1" applyBorder="1"/>
    <xf numFmtId="0" fontId="16" fillId="0" borderId="49" xfId="2" applyFont="1" applyFill="1" applyBorder="1"/>
    <xf numFmtId="0" fontId="14" fillId="0" borderId="0" xfId="2" applyFont="1" applyFill="1" applyBorder="1" applyAlignment="1">
      <alignment horizontal="right"/>
    </xf>
    <xf numFmtId="165" fontId="16" fillId="0" borderId="6" xfId="3" applyNumberFormat="1" applyFont="1" applyFill="1" applyBorder="1" applyAlignment="1"/>
    <xf numFmtId="167" fontId="16" fillId="0" borderId="6" xfId="3" applyFont="1" applyFill="1" applyBorder="1" applyAlignment="1">
      <alignment horizontal="center"/>
    </xf>
    <xf numFmtId="0" fontId="16" fillId="0" borderId="52" xfId="2" applyFont="1" applyFill="1" applyBorder="1" applyAlignment="1">
      <alignment horizontal="center"/>
    </xf>
    <xf numFmtId="166" fontId="16" fillId="0" borderId="6" xfId="3" applyNumberFormat="1" applyFont="1" applyFill="1" applyBorder="1" applyAlignment="1"/>
    <xf numFmtId="0" fontId="9" fillId="0" borderId="0" xfId="0" applyFont="1" applyFill="1" applyBorder="1" applyAlignment="1">
      <alignment wrapText="1"/>
    </xf>
    <xf numFmtId="0" fontId="1" fillId="0" borderId="5" xfId="0" applyFont="1" applyFill="1" applyBorder="1" applyAlignment="1">
      <alignment horizontal="right" wrapText="1"/>
    </xf>
    <xf numFmtId="0" fontId="1" fillId="0" borderId="49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6" fillId="0" borderId="5" xfId="2" applyFont="1" applyFill="1" applyBorder="1" applyAlignment="1">
      <alignment horizontal="right" wrapText="1"/>
    </xf>
    <xf numFmtId="0" fontId="16" fillId="0" borderId="49" xfId="2" applyFont="1" applyFill="1" applyBorder="1" applyAlignment="1">
      <alignment wrapText="1"/>
    </xf>
    <xf numFmtId="0" fontId="16" fillId="0" borderId="0" xfId="2" applyFont="1" applyFill="1" applyBorder="1" applyAlignment="1">
      <alignment wrapText="1"/>
    </xf>
    <xf numFmtId="165" fontId="16" fillId="0" borderId="50" xfId="2" applyNumberFormat="1" applyFont="1" applyFill="1" applyBorder="1"/>
    <xf numFmtId="0" fontId="16" fillId="0" borderId="50" xfId="2" applyFont="1" applyFill="1" applyBorder="1"/>
    <xf numFmtId="0" fontId="16" fillId="0" borderId="53" xfId="2" applyFont="1" applyFill="1" applyBorder="1"/>
    <xf numFmtId="166" fontId="16" fillId="0" borderId="50" xfId="2" applyNumberFormat="1" applyFont="1" applyFill="1" applyBorder="1" applyAlignment="1"/>
    <xf numFmtId="0" fontId="17" fillId="0" borderId="0" xfId="0" applyFont="1" applyFill="1" applyBorder="1" applyAlignment="1">
      <alignment wrapText="1"/>
    </xf>
    <xf numFmtId="0" fontId="1" fillId="0" borderId="5" xfId="0" quotePrefix="1" applyFont="1" applyFill="1" applyBorder="1" applyAlignment="1">
      <alignment horizontal="right" wrapText="1"/>
    </xf>
    <xf numFmtId="0" fontId="16" fillId="0" borderId="5" xfId="2" quotePrefix="1" applyFont="1" applyFill="1" applyBorder="1" applyAlignment="1">
      <alignment horizontal="right" wrapText="1"/>
    </xf>
    <xf numFmtId="165" fontId="0" fillId="0" borderId="6" xfId="0" applyNumberFormat="1" applyFill="1" applyBorder="1" applyAlignment="1"/>
    <xf numFmtId="167" fontId="0" fillId="0" borderId="6" xfId="0" applyNumberFormat="1" applyFill="1" applyBorder="1"/>
    <xf numFmtId="167" fontId="0" fillId="0" borderId="54" xfId="0" applyNumberFormat="1" applyFill="1" applyBorder="1"/>
    <xf numFmtId="166" fontId="0" fillId="0" borderId="6" xfId="0" applyNumberFormat="1" applyFill="1" applyBorder="1" applyAlignment="1"/>
    <xf numFmtId="0" fontId="1" fillId="0" borderId="5" xfId="0" applyFont="1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1" fillId="0" borderId="49" xfId="0" applyFont="1" applyFill="1" applyBorder="1"/>
    <xf numFmtId="0" fontId="17" fillId="0" borderId="0" xfId="0" applyFont="1" applyFill="1" applyBorder="1"/>
    <xf numFmtId="165" fontId="1" fillId="0" borderId="50" xfId="0" applyNumberFormat="1" applyFont="1" applyFill="1" applyBorder="1"/>
    <xf numFmtId="0" fontId="1" fillId="0" borderId="50" xfId="0" applyFont="1" applyFill="1" applyBorder="1"/>
    <xf numFmtId="0" fontId="1" fillId="0" borderId="53" xfId="0" applyFont="1" applyFill="1" applyBorder="1"/>
    <xf numFmtId="166" fontId="1" fillId="0" borderId="50" xfId="0" applyNumberFormat="1" applyFont="1" applyFill="1" applyBorder="1" applyAlignment="1"/>
    <xf numFmtId="0" fontId="9" fillId="0" borderId="49" xfId="0" applyFont="1" applyFill="1" applyBorder="1" applyAlignment="1">
      <alignment horizontal="right"/>
    </xf>
    <xf numFmtId="165" fontId="0" fillId="0" borderId="12" xfId="0" applyNumberFormat="1" applyFill="1" applyBorder="1" applyAlignment="1"/>
    <xf numFmtId="167" fontId="0" fillId="0" borderId="12" xfId="0" applyNumberFormat="1" applyFill="1" applyBorder="1"/>
    <xf numFmtId="167" fontId="0" fillId="0" borderId="55" xfId="0" applyNumberFormat="1" applyFill="1" applyBorder="1"/>
    <xf numFmtId="166" fontId="0" fillId="0" borderId="12" xfId="0" applyNumberFormat="1" applyFill="1" applyBorder="1" applyAlignment="1"/>
    <xf numFmtId="0" fontId="0" fillId="0" borderId="56" xfId="0" applyFill="1" applyBorder="1" applyAlignment="1">
      <alignment horizontal="right"/>
    </xf>
    <xf numFmtId="0" fontId="0" fillId="0" borderId="57" xfId="0" applyFill="1" applyBorder="1"/>
    <xf numFmtId="0" fontId="0" fillId="0" borderId="58" xfId="0" applyFill="1" applyBorder="1"/>
    <xf numFmtId="0" fontId="9" fillId="0" borderId="57" xfId="0" applyFont="1" applyFill="1" applyBorder="1" applyAlignment="1">
      <alignment horizontal="right"/>
    </xf>
    <xf numFmtId="165" fontId="9" fillId="0" borderId="6" xfId="0" applyNumberFormat="1" applyFont="1" applyFill="1" applyBorder="1" applyAlignment="1"/>
    <xf numFmtId="167" fontId="9" fillId="0" borderId="6" xfId="0" applyNumberFormat="1" applyFont="1" applyFill="1" applyBorder="1"/>
    <xf numFmtId="167" fontId="9" fillId="0" borderId="52" xfId="0" applyNumberFormat="1" applyFont="1" applyFill="1" applyBorder="1"/>
    <xf numFmtId="166" fontId="9" fillId="0" borderId="6" xfId="0" applyNumberFormat="1" applyFont="1" applyFill="1" applyBorder="1" applyAlignment="1"/>
    <xf numFmtId="0" fontId="9" fillId="0" borderId="0" xfId="0" applyFont="1" applyFill="1" applyBorder="1" applyAlignment="1">
      <alignment horizontal="right"/>
    </xf>
    <xf numFmtId="167" fontId="0" fillId="0" borderId="52" xfId="0" applyNumberFormat="1" applyFill="1" applyBorder="1"/>
    <xf numFmtId="0" fontId="16" fillId="0" borderId="0" xfId="2" applyFont="1" applyFill="1" applyBorder="1" applyAlignment="1">
      <alignment horizontal="left"/>
    </xf>
    <xf numFmtId="0" fontId="9" fillId="0" borderId="51" xfId="0" applyFont="1" applyFill="1" applyBorder="1" applyAlignment="1">
      <alignment horizontal="right"/>
    </xf>
    <xf numFmtId="0" fontId="9" fillId="0" borderId="0" xfId="0" applyFont="1" applyFill="1" applyBorder="1"/>
    <xf numFmtId="165" fontId="0" fillId="0" borderId="38" xfId="0" applyNumberFormat="1" applyFill="1" applyBorder="1" applyAlignment="1"/>
    <xf numFmtId="167" fontId="0" fillId="0" borderId="57" xfId="0" applyNumberFormat="1" applyFill="1" applyBorder="1"/>
    <xf numFmtId="167" fontId="0" fillId="0" borderId="59" xfId="0" applyNumberFormat="1" applyFill="1" applyBorder="1"/>
    <xf numFmtId="166" fontId="0" fillId="0" borderId="38" xfId="0" applyNumberFormat="1" applyFill="1" applyBorder="1" applyAlignment="1"/>
    <xf numFmtId="0" fontId="18" fillId="0" borderId="1" xfId="0" applyFont="1" applyFill="1" applyBorder="1" applyAlignment="1">
      <alignment horizontal="right"/>
    </xf>
    <xf numFmtId="165" fontId="19" fillId="0" borderId="60" xfId="0" applyNumberFormat="1" applyFont="1" applyFill="1" applyBorder="1" applyAlignment="1"/>
    <xf numFmtId="167" fontId="19" fillId="0" borderId="60" xfId="0" applyNumberFormat="1" applyFont="1" applyFill="1" applyBorder="1"/>
    <xf numFmtId="167" fontId="19" fillId="0" borderId="61" xfId="0" applyNumberFormat="1" applyFont="1" applyFill="1" applyBorder="1"/>
    <xf numFmtId="166" fontId="19" fillId="0" borderId="60" xfId="0" applyNumberFormat="1" applyFont="1" applyFill="1" applyBorder="1" applyAlignment="1"/>
    <xf numFmtId="0" fontId="0" fillId="0" borderId="0" xfId="0" applyFill="1" applyAlignment="1">
      <alignment horizontal="right"/>
    </xf>
    <xf numFmtId="166" fontId="20" fillId="0" borderId="0" xfId="0" applyNumberFormat="1" applyFont="1" applyFill="1" applyBorder="1"/>
    <xf numFmtId="166" fontId="21" fillId="0" borderId="0" xfId="0" applyNumberFormat="1" applyFont="1" applyFill="1" applyBorder="1"/>
    <xf numFmtId="165" fontId="20" fillId="0" borderId="0" xfId="0" applyNumberFormat="1" applyFont="1" applyFill="1"/>
    <xf numFmtId="0" fontId="12" fillId="0" borderId="62" xfId="0" applyFont="1" applyFill="1" applyBorder="1" applyAlignment="1">
      <alignment horizontal="centerContinuous"/>
    </xf>
    <xf numFmtId="0" fontId="0" fillId="0" borderId="2" xfId="0" applyFill="1" applyBorder="1"/>
    <xf numFmtId="0" fontId="0" fillId="0" borderId="8" xfId="0" applyFill="1" applyBorder="1"/>
    <xf numFmtId="0" fontId="22" fillId="0" borderId="0" xfId="0" applyFont="1" applyFill="1" applyBorder="1"/>
    <xf numFmtId="165" fontId="0" fillId="0" borderId="63" xfId="0" applyNumberFormat="1" applyFill="1" applyBorder="1"/>
    <xf numFmtId="0" fontId="0" fillId="0" borderId="63" xfId="0" applyFill="1" applyBorder="1"/>
    <xf numFmtId="166" fontId="0" fillId="0" borderId="63" xfId="0" applyNumberFormat="1" applyFill="1" applyBorder="1"/>
    <xf numFmtId="166" fontId="0" fillId="3" borderId="63" xfId="0" applyNumberFormat="1" applyFill="1" applyBorder="1"/>
    <xf numFmtId="0" fontId="0" fillId="0" borderId="5" xfId="0" applyFill="1" applyBorder="1"/>
    <xf numFmtId="0" fontId="1" fillId="0" borderId="7" xfId="0" applyFont="1" applyFill="1" applyBorder="1"/>
    <xf numFmtId="43" fontId="1" fillId="0" borderId="50" xfId="0" applyNumberFormat="1" applyFont="1" applyFill="1" applyBorder="1"/>
    <xf numFmtId="43" fontId="1" fillId="3" borderId="50" xfId="0" applyNumberFormat="1" applyFont="1" applyFill="1" applyBorder="1"/>
    <xf numFmtId="0" fontId="1" fillId="0" borderId="5" xfId="0" applyFont="1" applyFill="1" applyBorder="1"/>
    <xf numFmtId="0" fontId="23" fillId="0" borderId="0" xfId="2" applyFont="1" applyFill="1" applyBorder="1"/>
    <xf numFmtId="0" fontId="1" fillId="0" borderId="50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165" fontId="1" fillId="4" borderId="50" xfId="0" applyNumberFormat="1" applyFont="1" applyFill="1" applyBorder="1"/>
    <xf numFmtId="43" fontId="9" fillId="2" borderId="50" xfId="0" applyNumberFormat="1" applyFont="1" applyFill="1" applyBorder="1"/>
    <xf numFmtId="43" fontId="0" fillId="0" borderId="50" xfId="0" applyNumberFormat="1" applyFill="1" applyBorder="1"/>
    <xf numFmtId="0" fontId="9" fillId="0" borderId="0" xfId="0" applyFont="1" applyFill="1" applyBorder="1" applyAlignment="1">
      <alignment horizontal="left" wrapText="1"/>
    </xf>
    <xf numFmtId="165" fontId="9" fillId="0" borderId="6" xfId="0" applyNumberFormat="1" applyFont="1" applyFill="1" applyBorder="1"/>
    <xf numFmtId="43" fontId="9" fillId="0" borderId="6" xfId="0" applyNumberFormat="1" applyFont="1" applyFill="1" applyBorder="1"/>
    <xf numFmtId="0" fontId="1" fillId="0" borderId="0" xfId="0" applyFont="1" applyFill="1" applyBorder="1" applyAlignment="1">
      <alignment horizontal="left"/>
    </xf>
    <xf numFmtId="167" fontId="0" fillId="0" borderId="50" xfId="0" applyNumberFormat="1" applyFill="1" applyBorder="1"/>
    <xf numFmtId="167" fontId="0" fillId="0" borderId="7" xfId="0" applyNumberFormat="1" applyFill="1" applyBorder="1"/>
    <xf numFmtId="0" fontId="1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64" xfId="0" applyFont="1" applyFill="1" applyBorder="1" applyAlignment="1">
      <alignment horizontal="right"/>
    </xf>
    <xf numFmtId="165" fontId="0" fillId="0" borderId="6" xfId="0" applyNumberFormat="1" applyFill="1" applyBorder="1"/>
    <xf numFmtId="0" fontId="0" fillId="0" borderId="6" xfId="0" applyFill="1" applyBorder="1"/>
    <xf numFmtId="0" fontId="0" fillId="0" borderId="54" xfId="0" applyFill="1" applyBorder="1"/>
    <xf numFmtId="43" fontId="0" fillId="0" borderId="6" xfId="0" applyNumberFormat="1" applyFill="1" applyBorder="1"/>
    <xf numFmtId="165" fontId="17" fillId="0" borderId="50" xfId="0" applyNumberFormat="1" applyFont="1" applyFill="1" applyBorder="1"/>
    <xf numFmtId="0" fontId="24" fillId="0" borderId="0" xfId="0" applyFont="1" applyFill="1" applyBorder="1"/>
    <xf numFmtId="0" fontId="24" fillId="0" borderId="49" xfId="0" applyFont="1" applyFill="1" applyBorder="1"/>
    <xf numFmtId="0" fontId="25" fillId="0" borderId="0" xfId="2" applyFont="1" applyFill="1" applyBorder="1"/>
    <xf numFmtId="165" fontId="0" fillId="0" borderId="65" xfId="0" applyNumberFormat="1" applyFill="1" applyBorder="1"/>
    <xf numFmtId="167" fontId="0" fillId="0" borderId="65" xfId="0" applyNumberFormat="1" applyFill="1" applyBorder="1"/>
    <xf numFmtId="167" fontId="0" fillId="0" borderId="66" xfId="0" applyNumberFormat="1" applyFill="1" applyBorder="1"/>
    <xf numFmtId="43" fontId="0" fillId="0" borderId="65" xfId="0" applyNumberFormat="1" applyFill="1" applyBorder="1"/>
    <xf numFmtId="0" fontId="18" fillId="0" borderId="0" xfId="0" applyFont="1" applyFill="1" applyBorder="1" applyAlignment="1">
      <alignment horizontal="right"/>
    </xf>
    <xf numFmtId="165" fontId="9" fillId="0" borderId="67" xfId="0" applyNumberFormat="1" applyFont="1" applyFill="1" applyBorder="1"/>
    <xf numFmtId="0" fontId="0" fillId="0" borderId="67" xfId="0" applyFill="1" applyBorder="1"/>
    <xf numFmtId="0" fontId="0" fillId="0" borderId="68" xfId="0" applyFill="1" applyBorder="1"/>
    <xf numFmtId="43" fontId="9" fillId="0" borderId="67" xfId="0" applyNumberFormat="1" applyFont="1" applyFill="1" applyBorder="1"/>
    <xf numFmtId="165" fontId="19" fillId="0" borderId="50" xfId="0" applyNumberFormat="1" applyFont="1" applyFill="1" applyBorder="1"/>
    <xf numFmtId="167" fontId="19" fillId="0" borderId="50" xfId="0" applyNumberFormat="1" applyFont="1" applyFill="1" applyBorder="1"/>
    <xf numFmtId="167" fontId="19" fillId="0" borderId="7" xfId="0" applyNumberFormat="1" applyFont="1" applyFill="1" applyBorder="1"/>
    <xf numFmtId="43" fontId="19" fillId="0" borderId="5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/>
    </xf>
    <xf numFmtId="165" fontId="9" fillId="0" borderId="69" xfId="0" applyNumberFormat="1" applyFont="1" applyFill="1" applyBorder="1"/>
    <xf numFmtId="167" fontId="9" fillId="0" borderId="69" xfId="0" applyNumberFormat="1" applyFont="1" applyFill="1" applyBorder="1"/>
    <xf numFmtId="167" fontId="9" fillId="0" borderId="70" xfId="0" applyNumberFormat="1" applyFont="1" applyFill="1" applyBorder="1"/>
    <xf numFmtId="43" fontId="9" fillId="0" borderId="69" xfId="0" applyNumberFormat="1" applyFont="1" applyFill="1" applyBorder="1"/>
    <xf numFmtId="0" fontId="1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6" fontId="20" fillId="0" borderId="0" xfId="0" applyNumberFormat="1" applyFont="1" applyFill="1"/>
    <xf numFmtId="0" fontId="11" fillId="0" borderId="0" xfId="1" applyFont="1" applyFill="1" applyBorder="1" applyAlignment="1">
      <alignment horizontal="right" vertical="top"/>
    </xf>
    <xf numFmtId="0" fontId="9" fillId="0" borderId="1" xfId="0" applyFont="1" applyFill="1" applyBorder="1"/>
    <xf numFmtId="0" fontId="9" fillId="0" borderId="71" xfId="0" applyFont="1" applyFill="1" applyBorder="1"/>
    <xf numFmtId="0" fontId="9" fillId="0" borderId="72" xfId="0" applyFont="1" applyFill="1" applyBorder="1"/>
    <xf numFmtId="0" fontId="0" fillId="0" borderId="5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165" fontId="0" fillId="0" borderId="73" xfId="0" applyNumberFormat="1" applyFill="1" applyBorder="1"/>
    <xf numFmtId="167" fontId="0" fillId="0" borderId="73" xfId="0" applyNumberFormat="1" applyFill="1" applyBorder="1"/>
    <xf numFmtId="43" fontId="0" fillId="0" borderId="73" xfId="0" applyNumberFormat="1" applyFill="1" applyBorder="1"/>
    <xf numFmtId="0" fontId="17" fillId="0" borderId="0" xfId="2" applyFont="1" applyFill="1" applyBorder="1"/>
    <xf numFmtId="43" fontId="0" fillId="0" borderId="74" xfId="0" applyNumberFormat="1" applyFill="1" applyBorder="1"/>
    <xf numFmtId="165" fontId="9" fillId="0" borderId="75" xfId="4" applyNumberFormat="1" applyFont="1" applyFill="1" applyBorder="1"/>
    <xf numFmtId="167" fontId="9" fillId="0" borderId="75" xfId="4" applyFont="1" applyFill="1" applyBorder="1"/>
    <xf numFmtId="167" fontId="9" fillId="0" borderId="76" xfId="0" applyNumberFormat="1" applyFont="1" applyFill="1" applyBorder="1"/>
    <xf numFmtId="43" fontId="9" fillId="0" borderId="75" xfId="4" applyNumberFormat="1" applyFont="1" applyFill="1" applyBorder="1"/>
    <xf numFmtId="165" fontId="1" fillId="0" borderId="73" xfId="4" applyNumberFormat="1" applyFill="1" applyBorder="1"/>
    <xf numFmtId="167" fontId="1" fillId="0" borderId="73" xfId="4" applyFill="1" applyBorder="1"/>
    <xf numFmtId="43" fontId="1" fillId="0" borderId="73" xfId="4" applyNumberFormat="1" applyFill="1" applyBorder="1"/>
    <xf numFmtId="43" fontId="1" fillId="0" borderId="63" xfId="4" applyNumberFormat="1" applyFill="1" applyBorder="1"/>
    <xf numFmtId="43" fontId="1" fillId="0" borderId="50" xfId="4" applyNumberFormat="1" applyFill="1" applyBorder="1"/>
    <xf numFmtId="0" fontId="0" fillId="0" borderId="0" xfId="0" applyFill="1" applyBorder="1" applyAlignment="1">
      <alignment horizontal="left" vertical="top" wrapText="1"/>
    </xf>
    <xf numFmtId="165" fontId="1" fillId="0" borderId="73" xfId="4" applyNumberFormat="1" applyFont="1" applyFill="1" applyBorder="1"/>
    <xf numFmtId="167" fontId="1" fillId="0" borderId="73" xfId="4" applyFont="1" applyFill="1" applyBorder="1"/>
    <xf numFmtId="43" fontId="1" fillId="0" borderId="73" xfId="4" applyNumberFormat="1" applyFont="1" applyFill="1" applyBorder="1"/>
    <xf numFmtId="43" fontId="1" fillId="0" borderId="50" xfId="4" applyNumberFormat="1" applyFont="1" applyFill="1" applyBorder="1"/>
    <xf numFmtId="167" fontId="1" fillId="0" borderId="53" xfId="4" applyFont="1" applyFill="1" applyBorder="1"/>
    <xf numFmtId="43" fontId="1" fillId="0" borderId="74" xfId="4" applyNumberFormat="1" applyFont="1" applyFill="1" applyBorder="1"/>
    <xf numFmtId="0" fontId="9" fillId="0" borderId="0" xfId="0" applyFont="1" applyFill="1" applyBorder="1" applyAlignment="1">
      <alignment horizontal="center" wrapText="1"/>
    </xf>
    <xf numFmtId="165" fontId="9" fillId="0" borderId="77" xfId="4" applyNumberFormat="1" applyFont="1" applyFill="1" applyBorder="1"/>
    <xf numFmtId="167" fontId="1" fillId="0" borderId="77" xfId="4" applyFill="1" applyBorder="1"/>
    <xf numFmtId="43" fontId="9" fillId="0" borderId="77" xfId="4" applyNumberFormat="1" applyFont="1" applyFill="1" applyBorder="1"/>
    <xf numFmtId="0" fontId="28" fillId="0" borderId="0" xfId="0" applyFont="1" applyFill="1" applyBorder="1"/>
    <xf numFmtId="165" fontId="1" fillId="0" borderId="6" xfId="4" applyNumberFormat="1" applyFill="1" applyBorder="1"/>
    <xf numFmtId="167" fontId="1" fillId="0" borderId="6" xfId="4" applyFill="1" applyBorder="1"/>
    <xf numFmtId="0" fontId="0" fillId="0" borderId="52" xfId="0" applyFill="1" applyBorder="1"/>
    <xf numFmtId="43" fontId="1" fillId="0" borderId="6" xfId="4" applyNumberFormat="1" applyFill="1" applyBorder="1"/>
    <xf numFmtId="165" fontId="1" fillId="0" borderId="12" xfId="4" applyNumberFormat="1" applyFill="1" applyBorder="1"/>
    <xf numFmtId="167" fontId="1" fillId="0" borderId="12" xfId="4" applyFill="1" applyBorder="1"/>
    <xf numFmtId="0" fontId="0" fillId="0" borderId="55" xfId="0" applyFill="1" applyBorder="1"/>
    <xf numFmtId="43" fontId="1" fillId="0" borderId="12" xfId="4" applyNumberFormat="1" applyFill="1" applyBorder="1"/>
    <xf numFmtId="165" fontId="9" fillId="0" borderId="73" xfId="4" applyNumberFormat="1" applyFont="1" applyFill="1" applyBorder="1"/>
    <xf numFmtId="167" fontId="9" fillId="0" borderId="73" xfId="4" applyFont="1" applyFill="1" applyBorder="1"/>
    <xf numFmtId="167" fontId="9" fillId="0" borderId="53" xfId="0" applyNumberFormat="1" applyFont="1" applyFill="1" applyBorder="1"/>
    <xf numFmtId="43" fontId="9" fillId="0" borderId="73" xfId="4" applyNumberFormat="1" applyFont="1" applyFill="1" applyBorder="1"/>
    <xf numFmtId="43" fontId="9" fillId="0" borderId="63" xfId="4" applyNumberFormat="1" applyFont="1" applyFill="1" applyBorder="1"/>
    <xf numFmtId="0" fontId="28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165" fontId="9" fillId="0" borderId="6" xfId="4" applyNumberFormat="1" applyFont="1" applyFill="1" applyBorder="1"/>
    <xf numFmtId="167" fontId="9" fillId="0" borderId="6" xfId="4" applyFont="1" applyFill="1" applyBorder="1"/>
    <xf numFmtId="43" fontId="9" fillId="0" borderId="6" xfId="4" applyNumberFormat="1" applyFont="1" applyFill="1" applyBorder="1"/>
    <xf numFmtId="165" fontId="9" fillId="0" borderId="78" xfId="4" applyNumberFormat="1" applyFont="1" applyFill="1" applyBorder="1"/>
    <xf numFmtId="167" fontId="1" fillId="0" borderId="78" xfId="4" applyFill="1" applyBorder="1"/>
    <xf numFmtId="43" fontId="9" fillId="0" borderId="78" xfId="4" applyNumberFormat="1" applyFont="1" applyFill="1" applyBorder="1"/>
    <xf numFmtId="167" fontId="1" fillId="0" borderId="75" xfId="4" applyFill="1" applyBorder="1"/>
    <xf numFmtId="0" fontId="0" fillId="0" borderId="76" xfId="0" applyFill="1" applyBorder="1"/>
    <xf numFmtId="165" fontId="1" fillId="0" borderId="75" xfId="4" applyNumberFormat="1" applyFill="1" applyBorder="1"/>
    <xf numFmtId="43" fontId="1" fillId="0" borderId="75" xfId="4" applyNumberFormat="1" applyFill="1" applyBorder="1"/>
    <xf numFmtId="165" fontId="9" fillId="0" borderId="79" xfId="4" applyNumberFormat="1" applyFont="1" applyFill="1" applyBorder="1"/>
    <xf numFmtId="167" fontId="1" fillId="0" borderId="79" xfId="4" applyFont="1" applyFill="1" applyBorder="1"/>
    <xf numFmtId="0" fontId="0" fillId="0" borderId="80" xfId="0" applyFill="1" applyBorder="1"/>
    <xf numFmtId="43" fontId="9" fillId="0" borderId="79" xfId="4" applyNumberFormat="1" applyFont="1" applyFill="1" applyBorder="1"/>
    <xf numFmtId="0" fontId="9" fillId="0" borderId="1" xfId="0" applyFont="1" applyFill="1" applyBorder="1" applyAlignment="1">
      <alignment wrapText="1"/>
    </xf>
    <xf numFmtId="165" fontId="9" fillId="0" borderId="81" xfId="4" applyNumberFormat="1" applyFont="1" applyFill="1" applyBorder="1"/>
    <xf numFmtId="165" fontId="0" fillId="0" borderId="81" xfId="0" applyNumberFormat="1" applyFill="1" applyBorder="1" applyAlignment="1">
      <alignment horizontal="left" wrapText="1"/>
    </xf>
    <xf numFmtId="167" fontId="1" fillId="0" borderId="81" xfId="4" applyFont="1" applyFill="1" applyBorder="1"/>
    <xf numFmtId="0" fontId="0" fillId="0" borderId="82" xfId="0" applyFill="1" applyBorder="1"/>
    <xf numFmtId="43" fontId="9" fillId="0" borderId="81" xfId="4" applyNumberFormat="1" applyFont="1" applyFill="1" applyBorder="1"/>
    <xf numFmtId="0" fontId="0" fillId="0" borderId="0" xfId="0" quotePrefix="1"/>
    <xf numFmtId="167" fontId="20" fillId="0" borderId="0" xfId="0" applyNumberFormat="1" applyFont="1"/>
    <xf numFmtId="166" fontId="21" fillId="0" borderId="0" xfId="0" applyNumberFormat="1" applyFont="1" applyFill="1"/>
    <xf numFmtId="0" fontId="18" fillId="0" borderId="38" xfId="0" applyFont="1" applyBorder="1" applyAlignment="1">
      <alignment horizontal="centerContinuous"/>
    </xf>
    <xf numFmtId="0" fontId="18" fillId="0" borderId="39" xfId="0" applyFont="1" applyBorder="1" applyAlignment="1">
      <alignment horizontal="centerContinuous"/>
    </xf>
    <xf numFmtId="0" fontId="9" fillId="0" borderId="12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66" fontId="9" fillId="0" borderId="6" xfId="0" applyNumberFormat="1" applyFont="1" applyBorder="1" applyAlignment="1">
      <alignment vertical="center"/>
    </xf>
    <xf numFmtId="0" fontId="0" fillId="0" borderId="25" xfId="0" applyBorder="1" applyAlignment="1">
      <alignment vertical="center" wrapText="1"/>
    </xf>
    <xf numFmtId="166" fontId="0" fillId="0" borderId="25" xfId="0" applyNumberFormat="1" applyBorder="1" applyAlignment="1">
      <alignment vertical="center"/>
    </xf>
    <xf numFmtId="0" fontId="0" fillId="0" borderId="34" xfId="0" applyBorder="1" applyAlignment="1">
      <alignment vertical="center" wrapText="1"/>
    </xf>
    <xf numFmtId="166" fontId="0" fillId="0" borderId="34" xfId="0" applyNumberFormat="1" applyBorder="1" applyAlignment="1">
      <alignment vertical="center"/>
    </xf>
    <xf numFmtId="0" fontId="0" fillId="0" borderId="83" xfId="0" applyBorder="1" applyAlignment="1">
      <alignment vertical="center" wrapText="1"/>
    </xf>
    <xf numFmtId="166" fontId="0" fillId="0" borderId="83" xfId="0" applyNumberFormat="1" applyBorder="1" applyAlignment="1">
      <alignment vertical="center"/>
    </xf>
    <xf numFmtId="0" fontId="9" fillId="0" borderId="64" xfId="0" applyFont="1" applyBorder="1" applyAlignment="1">
      <alignment vertical="center" wrapText="1"/>
    </xf>
    <xf numFmtId="166" fontId="9" fillId="0" borderId="64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66" fontId="9" fillId="0" borderId="0" xfId="0" applyNumberFormat="1" applyFont="1" applyBorder="1" applyAlignment="1">
      <alignment vertical="center"/>
    </xf>
    <xf numFmtId="0" fontId="9" fillId="0" borderId="57" xfId="0" applyFont="1" applyBorder="1" applyAlignment="1">
      <alignment vertical="center" wrapText="1"/>
    </xf>
    <xf numFmtId="166" fontId="9" fillId="0" borderId="57" xfId="0" applyNumberFormat="1" applyFont="1" applyBorder="1" applyAlignment="1">
      <alignment vertical="center"/>
    </xf>
    <xf numFmtId="43" fontId="0" fillId="0" borderId="0" xfId="0" applyNumberFormat="1"/>
    <xf numFmtId="167" fontId="9" fillId="0" borderId="6" xfId="0" applyNumberFormat="1" applyFont="1" applyBorder="1" applyAlignment="1">
      <alignment vertical="center"/>
    </xf>
    <xf numFmtId="167" fontId="0" fillId="0" borderId="25" xfId="0" applyNumberFormat="1" applyBorder="1" applyAlignment="1">
      <alignment vertical="center"/>
    </xf>
    <xf numFmtId="167" fontId="0" fillId="0" borderId="83" xfId="0" applyNumberFormat="1" applyBorder="1" applyAlignment="1">
      <alignment vertical="center"/>
    </xf>
    <xf numFmtId="0" fontId="0" fillId="0" borderId="50" xfId="0" applyBorder="1" applyAlignment="1">
      <alignment vertical="center" wrapText="1"/>
    </xf>
    <xf numFmtId="167" fontId="0" fillId="0" borderId="50" xfId="0" applyNumberForma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67" fontId="9" fillId="0" borderId="0" xfId="0" applyNumberFormat="1" applyFont="1"/>
    <xf numFmtId="167" fontId="0" fillId="0" borderId="0" xfId="0" applyNumberFormat="1"/>
    <xf numFmtId="0" fontId="29" fillId="5" borderId="84" xfId="0" applyFont="1" applyFill="1" applyBorder="1" applyAlignment="1">
      <alignment vertical="center" wrapText="1"/>
    </xf>
    <xf numFmtId="14" fontId="30" fillId="5" borderId="85" xfId="0" applyNumberFormat="1" applyFont="1" applyFill="1" applyBorder="1" applyAlignment="1">
      <alignment horizontal="center" vertical="center" wrapText="1"/>
    </xf>
    <xf numFmtId="14" fontId="30" fillId="5" borderId="67" xfId="0" applyNumberFormat="1" applyFont="1" applyFill="1" applyBorder="1" applyAlignment="1">
      <alignment horizontal="center" vertical="center" wrapText="1"/>
    </xf>
    <xf numFmtId="0" fontId="29" fillId="6" borderId="86" xfId="0" applyFont="1" applyFill="1" applyBorder="1" applyAlignment="1">
      <alignment vertical="center" wrapText="1"/>
    </xf>
    <xf numFmtId="167" fontId="29" fillId="6" borderId="87" xfId="0" applyNumberFormat="1" applyFont="1" applyFill="1" applyBorder="1" applyAlignment="1">
      <alignment horizontal="right" vertical="center" wrapText="1"/>
    </xf>
    <xf numFmtId="0" fontId="30" fillId="6" borderId="88" xfId="0" applyFont="1" applyFill="1" applyBorder="1" applyAlignment="1">
      <alignment vertical="center" wrapText="1"/>
    </xf>
    <xf numFmtId="167" fontId="30" fillId="6" borderId="89" xfId="0" applyNumberFormat="1" applyFont="1" applyFill="1" applyBorder="1" applyAlignment="1">
      <alignment horizontal="right" vertical="center" wrapText="1"/>
    </xf>
    <xf numFmtId="0" fontId="29" fillId="0" borderId="86" xfId="0" applyFont="1" applyBorder="1" applyAlignment="1">
      <alignment vertical="center" wrapText="1"/>
    </xf>
    <xf numFmtId="167" fontId="29" fillId="0" borderId="87" xfId="0" applyNumberFormat="1" applyFont="1" applyBorder="1" applyAlignment="1">
      <alignment horizontal="right" vertical="center" wrapText="1"/>
    </xf>
    <xf numFmtId="0" fontId="29" fillId="6" borderId="88" xfId="0" applyFont="1" applyFill="1" applyBorder="1" applyAlignment="1">
      <alignment vertical="center" wrapText="1"/>
    </xf>
    <xf numFmtId="167" fontId="29" fillId="6" borderId="89" xfId="0" applyNumberFormat="1" applyFont="1" applyFill="1" applyBorder="1" applyAlignment="1">
      <alignment horizontal="right" vertical="center" wrapText="1"/>
    </xf>
    <xf numFmtId="0" fontId="30" fillId="5" borderId="84" xfId="0" applyFont="1" applyFill="1" applyBorder="1" applyAlignment="1">
      <alignment vertical="center" wrapText="1"/>
    </xf>
    <xf numFmtId="0" fontId="29" fillId="0" borderId="90" xfId="0" applyFont="1" applyBorder="1" applyAlignment="1">
      <alignment vertical="center" wrapText="1"/>
    </xf>
    <xf numFmtId="3" fontId="29" fillId="6" borderId="91" xfId="0" applyNumberFormat="1" applyFont="1" applyFill="1" applyBorder="1" applyAlignment="1">
      <alignment horizontal="right" vertical="center" wrapText="1"/>
    </xf>
    <xf numFmtId="3" fontId="29" fillId="6" borderId="50" xfId="0" applyNumberFormat="1" applyFont="1" applyFill="1" applyBorder="1" applyAlignment="1">
      <alignment horizontal="right" vertical="center" wrapText="1"/>
    </xf>
    <xf numFmtId="3" fontId="30" fillId="6" borderId="74" xfId="0" applyNumberFormat="1" applyFont="1" applyFill="1" applyBorder="1" applyAlignment="1">
      <alignment horizontal="right" vertical="center" wrapText="1"/>
    </xf>
    <xf numFmtId="0" fontId="30" fillId="6" borderId="86" xfId="0" applyFont="1" applyFill="1" applyBorder="1" applyAlignment="1">
      <alignment vertical="center" wrapText="1"/>
    </xf>
    <xf numFmtId="3" fontId="30" fillId="6" borderId="50" xfId="0" applyNumberFormat="1" applyFont="1" applyFill="1" applyBorder="1" applyAlignment="1">
      <alignment horizontal="right" vertical="center" wrapText="1"/>
    </xf>
    <xf numFmtId="0" fontId="30" fillId="6" borderId="84" xfId="0" applyFont="1" applyFill="1" applyBorder="1" applyAlignment="1">
      <alignment vertical="center" wrapText="1"/>
    </xf>
    <xf numFmtId="3" fontId="30" fillId="6" borderId="67" xfId="0" applyNumberFormat="1" applyFont="1" applyFill="1" applyBorder="1" applyAlignment="1">
      <alignment horizontal="right" vertical="center" wrapText="1"/>
    </xf>
    <xf numFmtId="3" fontId="30" fillId="6" borderId="92" xfId="0" applyNumberFormat="1" applyFont="1" applyFill="1" applyBorder="1" applyAlignment="1">
      <alignment horizontal="right" vertical="center" wrapText="1"/>
    </xf>
    <xf numFmtId="3" fontId="21" fillId="0" borderId="0" xfId="0" applyNumberFormat="1" applyFont="1"/>
    <xf numFmtId="0" fontId="9" fillId="0" borderId="44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right" vertical="top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1" fillId="0" borderId="0" xfId="1" applyFont="1" applyBorder="1" applyAlignment="1">
      <alignment horizontal="right"/>
    </xf>
    <xf numFmtId="0" fontId="26" fillId="0" borderId="0" xfId="0" applyFont="1" applyFill="1" applyAlignment="1">
      <alignment horizontal="center"/>
    </xf>
    <xf numFmtId="0" fontId="11" fillId="0" borderId="0" xfId="1" applyFont="1" applyFill="1" applyBorder="1" applyAlignment="1">
      <alignment horizontal="right" vertical="top"/>
    </xf>
    <xf numFmtId="0" fontId="27" fillId="0" borderId="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</cellXfs>
  <cellStyles count="5">
    <cellStyle name="Migliaia [0] 2" xfId="3"/>
    <cellStyle name="Migliaia [0] 3" xfId="4"/>
    <cellStyle name="Normale" xfId="0" builtinId="0"/>
    <cellStyle name="Normale 3" xfId="2"/>
    <cellStyle name="Normale_All X - risultato d'amministrazione e fondo pluriennale nel 2014 (2)" xfId="1"/>
  </cellStyles>
  <dxfs count="2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5</xdr:row>
      <xdr:rowOff>0</xdr:rowOff>
    </xdr:from>
    <xdr:to>
      <xdr:col>3</xdr:col>
      <xdr:colOff>460377</xdr:colOff>
      <xdr:row>10</xdr:row>
      <xdr:rowOff>317500</xdr:rowOff>
    </xdr:to>
    <xdr:cxnSp macro="">
      <xdr:nvCxnSpPr>
        <xdr:cNvPr id="2" name="Connettore 1 1"/>
        <xdr:cNvCxnSpPr/>
      </xdr:nvCxnSpPr>
      <xdr:spPr>
        <a:xfrm flipH="1">
          <a:off x="3257550" y="1276350"/>
          <a:ext cx="15877" cy="13335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1296458</xdr:colOff>
      <xdr:row>7</xdr:row>
      <xdr:rowOff>222250</xdr:rowOff>
    </xdr:from>
    <xdr:to>
      <xdr:col>3</xdr:col>
      <xdr:colOff>449792</xdr:colOff>
      <xdr:row>7</xdr:row>
      <xdr:rowOff>222250</xdr:rowOff>
    </xdr:to>
    <xdr:cxnSp macro="">
      <xdr:nvCxnSpPr>
        <xdr:cNvPr id="3" name="Connettore 1 2"/>
        <xdr:cNvCxnSpPr/>
      </xdr:nvCxnSpPr>
      <xdr:spPr>
        <a:xfrm flipH="1">
          <a:off x="2807758" y="1841500"/>
          <a:ext cx="45508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10</xdr:row>
      <xdr:rowOff>322785</xdr:rowOff>
    </xdr:from>
    <xdr:to>
      <xdr:col>3</xdr:col>
      <xdr:colOff>455083</xdr:colOff>
      <xdr:row>10</xdr:row>
      <xdr:rowOff>322792</xdr:rowOff>
    </xdr:to>
    <xdr:cxnSp macro="">
      <xdr:nvCxnSpPr>
        <xdr:cNvPr id="4" name="Connettore 1 3"/>
        <xdr:cNvCxnSpPr/>
      </xdr:nvCxnSpPr>
      <xdr:spPr>
        <a:xfrm flipH="1" flipV="1">
          <a:off x="2813050" y="2615135"/>
          <a:ext cx="455083" cy="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showGridLines="0" tabSelected="1" workbookViewId="0"/>
  </sheetViews>
  <sheetFormatPr defaultRowHeight="12.5" x14ac:dyDescent="0.25"/>
  <cols>
    <col min="1" max="1" width="2.90625" customWidth="1"/>
    <col min="2" max="2" width="61.54296875" customWidth="1"/>
    <col min="3" max="3" width="15.453125" customWidth="1"/>
  </cols>
  <sheetData>
    <row r="1" spans="2:7" ht="17.5" x14ac:dyDescent="0.35">
      <c r="B1" s="1" t="s">
        <v>11</v>
      </c>
      <c r="C1" s="2"/>
      <c r="D1" s="3"/>
      <c r="E1" s="3"/>
      <c r="F1" s="3"/>
      <c r="G1" s="3"/>
    </row>
    <row r="2" spans="2:7" ht="17.5" x14ac:dyDescent="0.35">
      <c r="B2" s="2"/>
      <c r="C2" s="2"/>
      <c r="D2" s="3"/>
      <c r="E2" s="3"/>
      <c r="F2" s="3"/>
      <c r="G2" s="3"/>
    </row>
    <row r="3" spans="2:7" ht="18" thickBot="1" x14ac:dyDescent="0.4">
      <c r="B3" s="4" t="s">
        <v>431</v>
      </c>
      <c r="C3" s="4"/>
      <c r="D3" s="3"/>
      <c r="E3" s="3"/>
      <c r="F3" s="3"/>
      <c r="G3" s="3"/>
    </row>
    <row r="4" spans="2:7" ht="18.5" thickTop="1" thickBot="1" x14ac:dyDescent="0.4">
      <c r="B4" s="4" t="s">
        <v>0</v>
      </c>
      <c r="C4" s="4"/>
      <c r="D4" s="3"/>
      <c r="E4" s="3"/>
      <c r="F4" s="3"/>
      <c r="G4" s="3"/>
    </row>
    <row r="5" spans="2:7" ht="13.5" thickTop="1" x14ac:dyDescent="0.3">
      <c r="B5" s="5"/>
      <c r="C5" s="5"/>
      <c r="D5" s="3"/>
      <c r="E5" s="3"/>
      <c r="F5" s="3"/>
      <c r="G5" s="3"/>
    </row>
    <row r="6" spans="2:7" ht="13" x14ac:dyDescent="0.3">
      <c r="B6" s="3"/>
      <c r="C6" s="3"/>
      <c r="D6" s="3"/>
      <c r="E6" s="3"/>
      <c r="F6" s="3"/>
      <c r="G6" s="3"/>
    </row>
    <row r="7" spans="2:7" ht="14" x14ac:dyDescent="0.3">
      <c r="B7" s="6" t="s">
        <v>1</v>
      </c>
      <c r="C7" s="7" t="s">
        <v>2</v>
      </c>
      <c r="D7" s="3"/>
      <c r="E7" s="3"/>
      <c r="F7" s="3"/>
      <c r="G7" s="3"/>
    </row>
    <row r="8" spans="2:7" ht="14" x14ac:dyDescent="0.3">
      <c r="B8" s="6" t="s">
        <v>3</v>
      </c>
      <c r="C8" s="7" t="s">
        <v>4</v>
      </c>
      <c r="D8" s="3"/>
      <c r="E8" s="3"/>
      <c r="F8" s="3"/>
      <c r="G8" s="3"/>
    </row>
    <row r="9" spans="2:7" ht="14" x14ac:dyDescent="0.3">
      <c r="B9" s="6" t="s">
        <v>5</v>
      </c>
      <c r="C9" s="7" t="s">
        <v>6</v>
      </c>
      <c r="D9" s="3"/>
      <c r="E9" s="3"/>
      <c r="F9" s="3"/>
      <c r="G9" s="3"/>
    </row>
    <row r="10" spans="2:7" ht="14" x14ac:dyDescent="0.3">
      <c r="B10" s="7" t="s">
        <v>7</v>
      </c>
      <c r="C10" s="7" t="s">
        <v>8</v>
      </c>
      <c r="D10" s="3"/>
      <c r="E10" s="3"/>
      <c r="F10" s="3"/>
      <c r="G10" s="3"/>
    </row>
    <row r="11" spans="2:7" ht="14" x14ac:dyDescent="0.3">
      <c r="B11" s="7" t="s">
        <v>9</v>
      </c>
      <c r="C11" s="7" t="s">
        <v>10</v>
      </c>
      <c r="D11" s="3"/>
      <c r="E11" s="3"/>
      <c r="F11" s="3"/>
      <c r="G11" s="3"/>
    </row>
  </sheetData>
  <pageMargins left="0.74803149606299213" right="0.74803149606299213" top="0.98425196850393704" bottom="0.98425196850393704" header="0.51181102362204722" footer="0.51181102362204722"/>
  <pageSetup paperSize="9" firstPageNumber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zoomScale="120" zoomScaleNormal="120" workbookViewId="0"/>
  </sheetViews>
  <sheetFormatPr defaultRowHeight="12.5" x14ac:dyDescent="0.25"/>
  <cols>
    <col min="2" max="2" width="12.90625" customWidth="1"/>
    <col min="3" max="3" width="18.6328125" customWidth="1"/>
    <col min="4" max="4" width="12.6328125" customWidth="1"/>
    <col min="5" max="5" width="18.6328125" customWidth="1"/>
    <col min="6" max="6" width="11.36328125" customWidth="1"/>
    <col min="7" max="7" width="14.90625" bestFit="1" customWidth="1"/>
  </cols>
  <sheetData>
    <row r="1" spans="1:7" ht="23" x14ac:dyDescent="0.5">
      <c r="A1" s="8" t="s">
        <v>432</v>
      </c>
      <c r="B1" s="8"/>
      <c r="C1" s="8"/>
      <c r="D1" s="8"/>
      <c r="E1" s="8"/>
      <c r="F1" s="8"/>
      <c r="G1" s="8"/>
    </row>
    <row r="3" spans="1:7" ht="13" thickBot="1" x14ac:dyDescent="0.3"/>
    <row r="4" spans="1:7" ht="13" thickTop="1" x14ac:dyDescent="0.25">
      <c r="B4" s="9"/>
      <c r="C4" s="10"/>
      <c r="D4" s="10"/>
      <c r="E4" s="10"/>
      <c r="F4" s="11"/>
    </row>
    <row r="5" spans="1:7" ht="39" x14ac:dyDescent="0.25">
      <c r="B5" s="12"/>
      <c r="C5" s="13"/>
      <c r="D5" s="14" t="s">
        <v>11</v>
      </c>
      <c r="E5" s="15"/>
      <c r="F5" s="16"/>
    </row>
    <row r="6" spans="1:7" ht="13.5" thickBot="1" x14ac:dyDescent="0.3">
      <c r="B6" s="17"/>
      <c r="C6" s="18"/>
      <c r="D6" s="19"/>
      <c r="E6" s="19"/>
      <c r="F6" s="20"/>
    </row>
    <row r="7" spans="1:7" ht="13.5" thickTop="1" x14ac:dyDescent="0.25">
      <c r="B7" s="9"/>
      <c r="C7" s="10"/>
      <c r="D7" s="10"/>
      <c r="E7" s="21"/>
      <c r="F7" s="11"/>
    </row>
    <row r="8" spans="1:7" ht="26" x14ac:dyDescent="0.25">
      <c r="B8" s="12"/>
      <c r="C8" s="14" t="s">
        <v>12</v>
      </c>
      <c r="D8" s="13"/>
      <c r="F8" s="16"/>
    </row>
    <row r="9" spans="1:7" ht="13.5" thickBot="1" x14ac:dyDescent="0.3">
      <c r="B9" s="17"/>
      <c r="C9" s="18"/>
      <c r="D9" s="19"/>
      <c r="E9" s="19"/>
      <c r="F9" s="20"/>
    </row>
    <row r="10" spans="1:7" ht="13.5" thickTop="1" x14ac:dyDescent="0.25">
      <c r="B10" s="9"/>
      <c r="C10" s="10"/>
      <c r="D10" s="10"/>
      <c r="E10" s="21"/>
      <c r="F10" s="11"/>
    </row>
    <row r="11" spans="1:7" ht="26" x14ac:dyDescent="0.25">
      <c r="B11" s="12"/>
      <c r="C11" s="14" t="s">
        <v>13</v>
      </c>
      <c r="D11" s="13"/>
      <c r="F11" s="16"/>
    </row>
    <row r="12" spans="1:7" ht="13" thickBot="1" x14ac:dyDescent="0.3">
      <c r="B12" s="17"/>
      <c r="C12" s="18"/>
      <c r="D12" s="18"/>
      <c r="E12" s="18"/>
      <c r="F12" s="20"/>
    </row>
    <row r="13" spans="1:7" ht="13" thickTop="1" x14ac:dyDescent="0.25"/>
    <row r="18" spans="1:8" ht="13.5" thickBot="1" x14ac:dyDescent="0.35">
      <c r="A18" s="22" t="s">
        <v>14</v>
      </c>
      <c r="B18" s="23"/>
      <c r="C18" s="23"/>
      <c r="D18" s="23"/>
      <c r="E18" s="24" t="s">
        <v>15</v>
      </c>
      <c r="F18" s="24" t="s">
        <v>16</v>
      </c>
      <c r="G18" s="24" t="s">
        <v>17</v>
      </c>
    </row>
    <row r="19" spans="1:8" ht="13.5" thickTop="1" x14ac:dyDescent="0.3">
      <c r="A19" s="25" t="s">
        <v>18</v>
      </c>
      <c r="B19" s="26"/>
      <c r="C19" s="26"/>
      <c r="D19" s="27"/>
      <c r="E19" s="28">
        <f>F19*G19</f>
        <v>200000</v>
      </c>
      <c r="F19" s="29">
        <v>1</v>
      </c>
      <c r="G19" s="30">
        <v>200000</v>
      </c>
      <c r="H19" t="s">
        <v>19</v>
      </c>
    </row>
    <row r="20" spans="1:8" ht="13.5" thickBot="1" x14ac:dyDescent="0.35">
      <c r="A20" s="31"/>
      <c r="B20" s="32"/>
      <c r="C20" s="32"/>
      <c r="D20" s="33"/>
      <c r="E20" s="34">
        <f t="shared" ref="E20:E26" si="0">F20*G20</f>
        <v>0</v>
      </c>
      <c r="F20" s="35"/>
      <c r="G20" s="36">
        <v>0</v>
      </c>
      <c r="H20" t="s">
        <v>20</v>
      </c>
    </row>
    <row r="21" spans="1:8" ht="13" thickTop="1" x14ac:dyDescent="0.25">
      <c r="A21" s="37" t="s">
        <v>13</v>
      </c>
      <c r="B21" s="38"/>
      <c r="C21" s="38"/>
      <c r="D21" s="38"/>
      <c r="E21" s="39">
        <f t="shared" si="0"/>
        <v>38220.902577700006</v>
      </c>
      <c r="F21" s="40">
        <v>0.12409000000000001</v>
      </c>
      <c r="G21" s="39">
        <v>308009.53000000003</v>
      </c>
      <c r="H21" t="s">
        <v>21</v>
      </c>
    </row>
    <row r="22" spans="1:8" x14ac:dyDescent="0.25">
      <c r="A22" s="37"/>
      <c r="B22" s="38"/>
      <c r="C22" s="38"/>
      <c r="D22" s="38"/>
      <c r="E22" s="39">
        <f t="shared" si="0"/>
        <v>0</v>
      </c>
      <c r="F22" s="41"/>
      <c r="G22" s="39">
        <v>0</v>
      </c>
      <c r="H22" t="s">
        <v>22</v>
      </c>
    </row>
    <row r="23" spans="1:8" x14ac:dyDescent="0.25">
      <c r="A23" s="37"/>
      <c r="B23" s="38"/>
      <c r="C23" s="38"/>
      <c r="D23" s="38"/>
      <c r="E23" s="39">
        <f t="shared" si="0"/>
        <v>0</v>
      </c>
      <c r="F23" s="41"/>
      <c r="G23" s="39">
        <v>0</v>
      </c>
      <c r="H23" t="s">
        <v>23</v>
      </c>
    </row>
    <row r="24" spans="1:8" x14ac:dyDescent="0.25">
      <c r="A24" s="37"/>
      <c r="B24" s="38"/>
      <c r="C24" s="38"/>
      <c r="D24" s="38"/>
      <c r="E24" s="39">
        <f t="shared" si="0"/>
        <v>0</v>
      </c>
      <c r="F24" s="41"/>
      <c r="G24" s="39">
        <v>0</v>
      </c>
      <c r="H24" t="s">
        <v>24</v>
      </c>
    </row>
    <row r="25" spans="1:8" x14ac:dyDescent="0.25">
      <c r="A25" s="37"/>
      <c r="B25" s="38"/>
      <c r="C25" s="38"/>
      <c r="D25" s="38"/>
      <c r="E25" s="39">
        <f t="shared" si="0"/>
        <v>0</v>
      </c>
      <c r="F25" s="41"/>
      <c r="G25" s="39">
        <v>0</v>
      </c>
      <c r="H25" t="s">
        <v>25</v>
      </c>
    </row>
    <row r="26" spans="1:8" ht="13" thickBot="1" x14ac:dyDescent="0.3">
      <c r="A26" s="42"/>
      <c r="B26" s="43"/>
      <c r="C26" s="43"/>
      <c r="D26" s="43"/>
      <c r="E26" s="44">
        <f t="shared" si="0"/>
        <v>0</v>
      </c>
      <c r="F26" s="45"/>
      <c r="G26" s="44">
        <v>0</v>
      </c>
      <c r="H26" t="s">
        <v>26</v>
      </c>
    </row>
    <row r="27" spans="1:8" ht="13" thickTop="1" x14ac:dyDescent="0.25">
      <c r="A27" s="46"/>
      <c r="B27" s="47"/>
      <c r="C27" s="47"/>
      <c r="D27" s="47"/>
      <c r="E27" s="48"/>
      <c r="F27" s="49"/>
      <c r="G27" s="48"/>
    </row>
    <row r="28" spans="1:8" x14ac:dyDescent="0.25">
      <c r="A28" s="50"/>
      <c r="B28" s="51"/>
      <c r="C28" s="51"/>
      <c r="D28" s="51"/>
      <c r="E28" s="52"/>
      <c r="F28" s="53"/>
      <c r="G28" s="52"/>
    </row>
    <row r="29" spans="1:8" x14ac:dyDescent="0.25">
      <c r="A29" s="50"/>
      <c r="B29" s="51"/>
      <c r="C29" s="51"/>
      <c r="D29" s="51"/>
      <c r="E29" s="52"/>
      <c r="F29" s="53"/>
      <c r="G29" s="52"/>
    </row>
    <row r="30" spans="1:8" x14ac:dyDescent="0.25">
      <c r="A30" s="50"/>
      <c r="B30" s="51"/>
      <c r="C30" s="51"/>
      <c r="D30" s="51"/>
      <c r="E30" s="52"/>
      <c r="F30" s="53"/>
      <c r="G30" s="52"/>
    </row>
    <row r="31" spans="1:8" x14ac:dyDescent="0.25">
      <c r="A31" s="50"/>
      <c r="B31" s="51"/>
      <c r="C31" s="51"/>
      <c r="D31" s="51"/>
      <c r="E31" s="52"/>
      <c r="F31" s="53"/>
      <c r="G31" s="52"/>
    </row>
    <row r="32" spans="1:8" x14ac:dyDescent="0.25">
      <c r="A32" s="50"/>
      <c r="B32" s="51"/>
      <c r="C32" s="51"/>
      <c r="D32" s="51"/>
      <c r="E32" s="52"/>
      <c r="F32" s="53"/>
      <c r="G32" s="52"/>
    </row>
    <row r="33" spans="1:7" x14ac:dyDescent="0.25">
      <c r="A33" s="54"/>
      <c r="B33" s="55"/>
      <c r="C33" s="55"/>
      <c r="D33" s="55"/>
      <c r="E33" s="56"/>
      <c r="F33" s="57"/>
      <c r="G33" s="56"/>
    </row>
    <row r="34" spans="1:7" ht="13" x14ac:dyDescent="0.3">
      <c r="A34" s="58" t="s">
        <v>27</v>
      </c>
      <c r="B34" s="59"/>
      <c r="C34" s="59"/>
      <c r="D34" s="59"/>
      <c r="E34" s="60">
        <f>SUM(E19:E33)</f>
        <v>238220.90257770001</v>
      </c>
    </row>
    <row r="35" spans="1:7" ht="13" x14ac:dyDescent="0.3">
      <c r="A35" s="61" t="s">
        <v>28</v>
      </c>
      <c r="B35" s="59"/>
      <c r="C35" s="59"/>
      <c r="D35" s="59"/>
      <c r="E35" s="60">
        <f>SUM(E19:E19)</f>
        <v>200000</v>
      </c>
    </row>
    <row r="36" spans="1:7" ht="13" x14ac:dyDescent="0.3">
      <c r="A36" s="61" t="s">
        <v>29</v>
      </c>
      <c r="B36" s="59"/>
      <c r="C36" s="59"/>
      <c r="D36" s="59"/>
      <c r="E36" s="60">
        <f>E34-E35</f>
        <v>38220.902577700006</v>
      </c>
    </row>
  </sheetData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>
    <oddFooter>&amp;RPag.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"/>
  <sheetViews>
    <sheetView showGridLines="0" zoomScale="120" zoomScaleNormal="120" workbookViewId="0">
      <pane xSplit="4" ySplit="4" topLeftCell="E5" activePane="bottomRight" state="frozen"/>
      <selection pane="topRight"/>
      <selection pane="bottomLeft"/>
      <selection pane="bottomRight" activeCell="E5" sqref="E5"/>
    </sheetView>
  </sheetViews>
  <sheetFormatPr defaultColWidth="9.08984375" defaultRowHeight="12.5" x14ac:dyDescent="0.25"/>
  <cols>
    <col min="1" max="1" width="2.6328125" style="165" bestFit="1" customWidth="1"/>
    <col min="2" max="2" width="5.6328125" style="63" customWidth="1"/>
    <col min="3" max="3" width="2" style="63" bestFit="1" customWidth="1"/>
    <col min="4" max="4" width="52.90625" style="63" customWidth="1"/>
    <col min="5" max="6" width="16.6328125" style="63" customWidth="1"/>
    <col min="7" max="7" width="13" style="63" customWidth="1"/>
    <col min="8" max="8" width="11.6328125" style="63" customWidth="1"/>
    <col min="9" max="9" width="4.6328125" style="63" customWidth="1"/>
    <col min="10" max="21" width="16.6328125" style="63" customWidth="1"/>
    <col min="22" max="22" width="17.54296875" style="63" bestFit="1" customWidth="1"/>
    <col min="23" max="25" width="17.54296875" style="63" customWidth="1"/>
    <col min="26" max="26" width="17.54296875" style="63" bestFit="1" customWidth="1"/>
    <col min="27" max="29" width="17.54296875" style="63" customWidth="1"/>
    <col min="30" max="30" width="17.54296875" style="63" bestFit="1" customWidth="1"/>
    <col min="31" max="33" width="17.54296875" style="63" customWidth="1"/>
    <col min="34" max="34" width="17.54296875" style="63" bestFit="1" customWidth="1"/>
    <col min="35" max="37" width="17.54296875" style="63" customWidth="1"/>
    <col min="38" max="38" width="17.54296875" style="63" bestFit="1" customWidth="1"/>
    <col min="39" max="41" width="17.54296875" style="63" customWidth="1"/>
    <col min="42" max="42" width="17.54296875" style="63" bestFit="1" customWidth="1"/>
    <col min="43" max="45" width="17.54296875" style="63" customWidth="1"/>
    <col min="46" max="46" width="16.6328125" style="63" customWidth="1"/>
    <col min="47" max="16384" width="9.08984375" style="63"/>
  </cols>
  <sheetData>
    <row r="1" spans="1:46" customFormat="1" ht="15.5" thickBot="1" x14ac:dyDescent="0.35">
      <c r="A1" s="351" t="s">
        <v>30</v>
      </c>
      <c r="B1" s="351"/>
      <c r="C1" s="351"/>
      <c r="D1" s="351"/>
      <c r="E1" s="351"/>
      <c r="F1" s="351"/>
      <c r="G1" s="351"/>
      <c r="H1" s="351"/>
      <c r="K1" s="62" t="s">
        <v>31</v>
      </c>
      <c r="N1" s="63"/>
      <c r="O1" s="62" t="s">
        <v>19</v>
      </c>
      <c r="P1" s="64">
        <f>Gruppo!$F$19</f>
        <v>1</v>
      </c>
      <c r="Q1" s="65"/>
      <c r="R1" s="63"/>
      <c r="S1" s="62" t="s">
        <v>20</v>
      </c>
      <c r="T1" s="64">
        <f>Gruppo!$F$20</f>
        <v>0</v>
      </c>
      <c r="U1" s="65"/>
      <c r="V1" s="63"/>
      <c r="W1" s="62" t="s">
        <v>21</v>
      </c>
      <c r="X1" s="64">
        <f>Gruppo!$F$21</f>
        <v>0.12409000000000001</v>
      </c>
      <c r="Y1" s="65"/>
      <c r="Z1" s="63"/>
      <c r="AA1" s="62" t="s">
        <v>22</v>
      </c>
      <c r="AB1" s="64">
        <f>Gruppo!$F$22</f>
        <v>0</v>
      </c>
      <c r="AC1" s="65"/>
      <c r="AD1" s="63"/>
      <c r="AE1" s="62" t="s">
        <v>23</v>
      </c>
      <c r="AF1" s="64">
        <f>Gruppo!$F$23</f>
        <v>0</v>
      </c>
      <c r="AG1" s="65"/>
      <c r="AH1" s="63"/>
      <c r="AI1" s="62" t="s">
        <v>24</v>
      </c>
      <c r="AJ1" s="64">
        <f>Gruppo!$F$24</f>
        <v>0</v>
      </c>
      <c r="AK1" s="65"/>
      <c r="AL1" s="63"/>
      <c r="AM1" s="62" t="s">
        <v>25</v>
      </c>
      <c r="AN1" s="64">
        <f>Gruppo!$F$25</f>
        <v>0</v>
      </c>
      <c r="AO1" s="65"/>
      <c r="AP1" s="63"/>
      <c r="AQ1" s="62" t="s">
        <v>26</v>
      </c>
      <c r="AR1" s="64">
        <f>Gruppo!$F$26</f>
        <v>0</v>
      </c>
      <c r="AS1" s="65"/>
    </row>
    <row r="2" spans="1:46" ht="27" customHeight="1" thickTop="1" thickBot="1" x14ac:dyDescent="0.45">
      <c r="A2"/>
      <c r="B2"/>
      <c r="C2"/>
      <c r="D2"/>
      <c r="E2"/>
      <c r="F2"/>
      <c r="G2" s="66"/>
      <c r="H2" s="66" t="s">
        <v>32</v>
      </c>
      <c r="J2" s="67" t="str">
        <f>"Esercizio "&amp;E3</f>
        <v>Esercizio 2017</v>
      </c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9"/>
    </row>
    <row r="3" spans="1:46" ht="13.5" customHeight="1" thickTop="1" x14ac:dyDescent="0.3">
      <c r="A3" s="70"/>
      <c r="B3" s="71"/>
      <c r="C3" s="72"/>
      <c r="D3" s="73" t="s">
        <v>33</v>
      </c>
      <c r="E3" s="349">
        <v>2017</v>
      </c>
      <c r="F3" s="349">
        <v>2016</v>
      </c>
      <c r="G3" s="74" t="s">
        <v>34</v>
      </c>
      <c r="H3" s="75" t="s">
        <v>34</v>
      </c>
      <c r="J3" s="349" t="str">
        <f>Gruppo!$D$5</f>
        <v>COMUNE DI MARCARIA (MN)</v>
      </c>
      <c r="K3" s="349" t="s">
        <v>35</v>
      </c>
      <c r="L3" s="349" t="s">
        <v>36</v>
      </c>
      <c r="M3" s="349" t="s">
        <v>37</v>
      </c>
      <c r="N3" s="349" t="s">
        <v>38</v>
      </c>
      <c r="O3" s="349" t="s">
        <v>35</v>
      </c>
      <c r="P3" s="349" t="s">
        <v>36</v>
      </c>
      <c r="Q3" s="349" t="s">
        <v>37</v>
      </c>
      <c r="R3" s="349" t="s">
        <v>39</v>
      </c>
      <c r="S3" s="349" t="s">
        <v>35</v>
      </c>
      <c r="T3" s="349" t="s">
        <v>36</v>
      </c>
      <c r="U3" s="349" t="s">
        <v>37</v>
      </c>
      <c r="V3" s="349" t="s">
        <v>40</v>
      </c>
      <c r="W3" s="349" t="s">
        <v>35</v>
      </c>
      <c r="X3" s="349" t="s">
        <v>36</v>
      </c>
      <c r="Y3" s="349" t="s">
        <v>37</v>
      </c>
      <c r="Z3" s="349" t="s">
        <v>41</v>
      </c>
      <c r="AA3" s="349" t="s">
        <v>35</v>
      </c>
      <c r="AB3" s="349" t="s">
        <v>36</v>
      </c>
      <c r="AC3" s="349" t="s">
        <v>37</v>
      </c>
      <c r="AD3" s="349" t="s">
        <v>42</v>
      </c>
      <c r="AE3" s="349" t="s">
        <v>35</v>
      </c>
      <c r="AF3" s="349" t="s">
        <v>36</v>
      </c>
      <c r="AG3" s="349" t="s">
        <v>37</v>
      </c>
      <c r="AH3" s="349" t="s">
        <v>43</v>
      </c>
      <c r="AI3" s="349" t="s">
        <v>35</v>
      </c>
      <c r="AJ3" s="349" t="s">
        <v>36</v>
      </c>
      <c r="AK3" s="349" t="s">
        <v>37</v>
      </c>
      <c r="AL3" s="349" t="s">
        <v>44</v>
      </c>
      <c r="AM3" s="349" t="s">
        <v>35</v>
      </c>
      <c r="AN3" s="349" t="s">
        <v>36</v>
      </c>
      <c r="AO3" s="349" t="s">
        <v>37</v>
      </c>
      <c r="AP3" s="349" t="s">
        <v>45</v>
      </c>
      <c r="AQ3" s="349" t="s">
        <v>35</v>
      </c>
      <c r="AR3" s="349" t="s">
        <v>36</v>
      </c>
      <c r="AS3" s="349" t="s">
        <v>37</v>
      </c>
      <c r="AT3" s="349" t="s">
        <v>46</v>
      </c>
    </row>
    <row r="4" spans="1:46" ht="13.5" thickBot="1" x14ac:dyDescent="0.35">
      <c r="A4" s="76"/>
      <c r="B4" s="77"/>
      <c r="C4" s="78"/>
      <c r="D4" s="77"/>
      <c r="E4" s="350"/>
      <c r="F4" s="350"/>
      <c r="G4" s="79" t="s">
        <v>47</v>
      </c>
      <c r="H4" s="80" t="s">
        <v>48</v>
      </c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</row>
    <row r="5" spans="1:46" ht="37.5" customHeight="1" thickTop="1" x14ac:dyDescent="0.3">
      <c r="A5" s="81"/>
      <c r="B5" s="82">
        <v>1</v>
      </c>
      <c r="C5" s="83"/>
      <c r="D5" s="84" t="s">
        <v>49</v>
      </c>
      <c r="E5" s="85">
        <f>ROUND(AT5,2)</f>
        <v>0</v>
      </c>
      <c r="F5" s="85">
        <v>0</v>
      </c>
      <c r="G5" s="86" t="s">
        <v>50</v>
      </c>
      <c r="H5" s="87" t="s">
        <v>50</v>
      </c>
      <c r="J5" s="88">
        <v>0</v>
      </c>
      <c r="K5" s="88">
        <v>0</v>
      </c>
      <c r="L5" s="88">
        <f>SUM(J5:K5)</f>
        <v>0</v>
      </c>
      <c r="M5" s="88">
        <f>L5</f>
        <v>0</v>
      </c>
      <c r="N5" s="88">
        <v>0</v>
      </c>
      <c r="O5" s="88">
        <v>0</v>
      </c>
      <c r="P5" s="88">
        <f>SUM(N5:O5)</f>
        <v>0</v>
      </c>
      <c r="Q5" s="88">
        <f>P$1*P5</f>
        <v>0</v>
      </c>
      <c r="R5" s="88">
        <v>0</v>
      </c>
      <c r="S5" s="88">
        <v>0</v>
      </c>
      <c r="T5" s="88">
        <f>SUM(R5:S5)</f>
        <v>0</v>
      </c>
      <c r="U5" s="88">
        <f>T$1*T5</f>
        <v>0</v>
      </c>
      <c r="V5" s="88">
        <v>0</v>
      </c>
      <c r="W5" s="88">
        <v>0</v>
      </c>
      <c r="X5" s="88">
        <f>SUM(V5:W5)</f>
        <v>0</v>
      </c>
      <c r="Y5" s="88">
        <f>X$1*X5</f>
        <v>0</v>
      </c>
      <c r="Z5" s="88">
        <v>0</v>
      </c>
      <c r="AA5" s="88">
        <v>0</v>
      </c>
      <c r="AB5" s="88">
        <f t="shared" ref="AB5" si="0">SUM(Z5:AA5)</f>
        <v>0</v>
      </c>
      <c r="AC5" s="88">
        <f t="shared" ref="AC5" si="1">AB$1*AB5</f>
        <v>0</v>
      </c>
      <c r="AD5" s="88">
        <v>0</v>
      </c>
      <c r="AE5" s="88">
        <v>0</v>
      </c>
      <c r="AF5" s="88">
        <f t="shared" ref="AF5" si="2">SUM(AD5:AE5)</f>
        <v>0</v>
      </c>
      <c r="AG5" s="88">
        <f t="shared" ref="AG5" si="3">AF$1*AF5</f>
        <v>0</v>
      </c>
      <c r="AH5" s="88">
        <v>0</v>
      </c>
      <c r="AI5" s="88">
        <v>0</v>
      </c>
      <c r="AJ5" s="88">
        <f t="shared" ref="AJ5" si="4">SUM(AH5:AI5)</f>
        <v>0</v>
      </c>
      <c r="AK5" s="88">
        <f t="shared" ref="AK5" si="5">AJ$1*AJ5</f>
        <v>0</v>
      </c>
      <c r="AL5" s="88">
        <v>0</v>
      </c>
      <c r="AM5" s="88">
        <v>0</v>
      </c>
      <c r="AN5" s="88">
        <f t="shared" ref="AN5" si="6">SUM(AL5:AM5)</f>
        <v>0</v>
      </c>
      <c r="AO5" s="88">
        <f t="shared" ref="AO5" si="7">AN$1*AN5</f>
        <v>0</v>
      </c>
      <c r="AP5" s="88">
        <v>0</v>
      </c>
      <c r="AQ5" s="88">
        <v>0</v>
      </c>
      <c r="AR5" s="88">
        <f t="shared" ref="AR5" si="8">SUM(AP5:AQ5)</f>
        <v>0</v>
      </c>
      <c r="AS5" s="88">
        <f t="shared" ref="AS5" si="9">AR$1*AR5</f>
        <v>0</v>
      </c>
      <c r="AT5" s="88">
        <f>M5+Q5+U5+Y5+AC5+AG5+AK5+AO5+AS5</f>
        <v>0</v>
      </c>
    </row>
    <row r="6" spans="1:46" ht="14.5" x14ac:dyDescent="0.35">
      <c r="A6" s="81"/>
      <c r="B6" s="82"/>
      <c r="C6" s="83"/>
      <c r="D6" s="90" t="s">
        <v>51</v>
      </c>
      <c r="E6" s="91">
        <f>SUM(E5)</f>
        <v>0</v>
      </c>
      <c r="F6" s="91">
        <f>SUM(F5)</f>
        <v>0</v>
      </c>
      <c r="G6" s="92"/>
      <c r="H6" s="93"/>
      <c r="J6" s="94">
        <f t="shared" ref="J6:AT6" si="10">SUM(J5)</f>
        <v>0</v>
      </c>
      <c r="K6" s="94">
        <f t="shared" si="10"/>
        <v>0</v>
      </c>
      <c r="L6" s="94">
        <f t="shared" si="10"/>
        <v>0</v>
      </c>
      <c r="M6" s="94">
        <f t="shared" si="10"/>
        <v>0</v>
      </c>
      <c r="N6" s="94">
        <f t="shared" si="10"/>
        <v>0</v>
      </c>
      <c r="O6" s="94">
        <f t="shared" si="10"/>
        <v>0</v>
      </c>
      <c r="P6" s="94">
        <f t="shared" si="10"/>
        <v>0</v>
      </c>
      <c r="Q6" s="94">
        <f t="shared" si="10"/>
        <v>0</v>
      </c>
      <c r="R6" s="94">
        <f t="shared" si="10"/>
        <v>0</v>
      </c>
      <c r="S6" s="94">
        <f t="shared" si="10"/>
        <v>0</v>
      </c>
      <c r="T6" s="94">
        <f t="shared" si="10"/>
        <v>0</v>
      </c>
      <c r="U6" s="94">
        <f t="shared" si="10"/>
        <v>0</v>
      </c>
      <c r="V6" s="94">
        <f t="shared" si="10"/>
        <v>0</v>
      </c>
      <c r="W6" s="94">
        <f t="shared" si="10"/>
        <v>0</v>
      </c>
      <c r="X6" s="94">
        <f t="shared" si="10"/>
        <v>0</v>
      </c>
      <c r="Y6" s="94">
        <f t="shared" si="10"/>
        <v>0</v>
      </c>
      <c r="Z6" s="94">
        <f t="shared" si="10"/>
        <v>0</v>
      </c>
      <c r="AA6" s="94">
        <f t="shared" si="10"/>
        <v>0</v>
      </c>
      <c r="AB6" s="94">
        <f t="shared" si="10"/>
        <v>0</v>
      </c>
      <c r="AC6" s="94">
        <f t="shared" si="10"/>
        <v>0</v>
      </c>
      <c r="AD6" s="94">
        <f t="shared" si="10"/>
        <v>0</v>
      </c>
      <c r="AE6" s="94">
        <f t="shared" si="10"/>
        <v>0</v>
      </c>
      <c r="AF6" s="94">
        <f t="shared" si="10"/>
        <v>0</v>
      </c>
      <c r="AG6" s="94">
        <f t="shared" si="10"/>
        <v>0</v>
      </c>
      <c r="AH6" s="94">
        <f t="shared" si="10"/>
        <v>0</v>
      </c>
      <c r="AI6" s="94">
        <f t="shared" si="10"/>
        <v>0</v>
      </c>
      <c r="AJ6" s="94">
        <f t="shared" si="10"/>
        <v>0</v>
      </c>
      <c r="AK6" s="94">
        <f t="shared" si="10"/>
        <v>0</v>
      </c>
      <c r="AL6" s="94">
        <f t="shared" si="10"/>
        <v>0</v>
      </c>
      <c r="AM6" s="94">
        <f t="shared" si="10"/>
        <v>0</v>
      </c>
      <c r="AN6" s="94">
        <f t="shared" si="10"/>
        <v>0</v>
      </c>
      <c r="AO6" s="94">
        <f t="shared" si="10"/>
        <v>0</v>
      </c>
      <c r="AP6" s="94">
        <f t="shared" si="10"/>
        <v>0</v>
      </c>
      <c r="AQ6" s="94">
        <f t="shared" si="10"/>
        <v>0</v>
      </c>
      <c r="AR6" s="94">
        <f t="shared" si="10"/>
        <v>0</v>
      </c>
      <c r="AS6" s="94">
        <f t="shared" si="10"/>
        <v>0</v>
      </c>
      <c r="AT6" s="94">
        <f t="shared" si="10"/>
        <v>0</v>
      </c>
    </row>
    <row r="7" spans="1:46" ht="14.5" x14ac:dyDescent="0.35">
      <c r="A7" s="81"/>
      <c r="B7" s="82"/>
      <c r="C7" s="83"/>
      <c r="D7" s="95" t="s">
        <v>52</v>
      </c>
      <c r="E7" s="96"/>
      <c r="F7" s="96"/>
      <c r="G7" s="97"/>
      <c r="H7" s="98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</row>
    <row r="8" spans="1:46" x14ac:dyDescent="0.25">
      <c r="A8" s="81" t="s">
        <v>53</v>
      </c>
      <c r="B8" s="82"/>
      <c r="C8" s="83"/>
      <c r="D8" s="100" t="s">
        <v>54</v>
      </c>
      <c r="E8" s="96"/>
      <c r="F8" s="96"/>
      <c r="G8" s="97" t="s">
        <v>55</v>
      </c>
      <c r="H8" s="101" t="s">
        <v>55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</row>
    <row r="9" spans="1:46" x14ac:dyDescent="0.25">
      <c r="A9" s="81"/>
      <c r="B9" s="82">
        <v>1</v>
      </c>
      <c r="C9" s="83"/>
      <c r="D9" s="102" t="s">
        <v>56</v>
      </c>
      <c r="E9" s="96">
        <f t="shared" ref="E9:E15" si="11">ROUND(AT9,2)</f>
        <v>0</v>
      </c>
      <c r="F9" s="85">
        <v>0</v>
      </c>
      <c r="G9" s="97" t="s">
        <v>57</v>
      </c>
      <c r="H9" s="101" t="s">
        <v>57</v>
      </c>
      <c r="J9" s="99">
        <v>0</v>
      </c>
      <c r="K9" s="99">
        <v>0</v>
      </c>
      <c r="L9" s="99">
        <f t="shared" ref="L9:L15" si="12">SUM(J9:K9)</f>
        <v>0</v>
      </c>
      <c r="M9" s="99">
        <f t="shared" ref="M9:M15" si="13">L9</f>
        <v>0</v>
      </c>
      <c r="N9" s="99">
        <v>0</v>
      </c>
      <c r="O9" s="99">
        <v>0</v>
      </c>
      <c r="P9" s="99">
        <f t="shared" ref="P9:P15" si="14">SUM(N9:O9)</f>
        <v>0</v>
      </c>
      <c r="Q9" s="99">
        <f t="shared" ref="Q9:Q15" si="15">P$1*P9</f>
        <v>0</v>
      </c>
      <c r="R9" s="99">
        <v>0</v>
      </c>
      <c r="S9" s="99">
        <v>0</v>
      </c>
      <c r="T9" s="99">
        <f t="shared" ref="T9:T15" si="16">SUM(R9:S9)</f>
        <v>0</v>
      </c>
      <c r="U9" s="99">
        <f t="shared" ref="U9:U15" si="17">T$1*T9</f>
        <v>0</v>
      </c>
      <c r="V9" s="99">
        <v>0</v>
      </c>
      <c r="W9" s="99">
        <v>0</v>
      </c>
      <c r="X9" s="99">
        <f t="shared" ref="X9:X15" si="18">SUM(V9:W9)</f>
        <v>0</v>
      </c>
      <c r="Y9" s="99">
        <f t="shared" ref="Y9:Y15" si="19">X$1*X9</f>
        <v>0</v>
      </c>
      <c r="Z9" s="99">
        <v>0</v>
      </c>
      <c r="AA9" s="99">
        <v>0</v>
      </c>
      <c r="AB9" s="99">
        <f t="shared" ref="AB9:AB15" si="20">SUM(Z9:AA9)</f>
        <v>0</v>
      </c>
      <c r="AC9" s="99">
        <f t="shared" ref="AC9:AC15" si="21">AB$1*AB9</f>
        <v>0</v>
      </c>
      <c r="AD9" s="99">
        <v>0</v>
      </c>
      <c r="AE9" s="99">
        <v>0</v>
      </c>
      <c r="AF9" s="99">
        <f t="shared" ref="AF9:AF15" si="22">SUM(AD9:AE9)</f>
        <v>0</v>
      </c>
      <c r="AG9" s="99">
        <f t="shared" ref="AG9:AG15" si="23">AF$1*AF9</f>
        <v>0</v>
      </c>
      <c r="AH9" s="99">
        <v>0</v>
      </c>
      <c r="AI9" s="99">
        <v>0</v>
      </c>
      <c r="AJ9" s="99">
        <f t="shared" ref="AJ9:AJ15" si="24">SUM(AH9:AI9)</f>
        <v>0</v>
      </c>
      <c r="AK9" s="99">
        <f t="shared" ref="AK9:AK15" si="25">AJ$1*AJ9</f>
        <v>0</v>
      </c>
      <c r="AL9" s="99">
        <v>0</v>
      </c>
      <c r="AM9" s="99">
        <v>0</v>
      </c>
      <c r="AN9" s="99">
        <f t="shared" ref="AN9:AN15" si="26">SUM(AL9:AM9)</f>
        <v>0</v>
      </c>
      <c r="AO9" s="99">
        <f t="shared" ref="AO9:AO15" si="27">AN$1*AN9</f>
        <v>0</v>
      </c>
      <c r="AP9" s="99">
        <v>0</v>
      </c>
      <c r="AQ9" s="99">
        <v>0</v>
      </c>
      <c r="AR9" s="99">
        <f t="shared" ref="AR9:AR15" si="28">SUM(AP9:AQ9)</f>
        <v>0</v>
      </c>
      <c r="AS9" s="99">
        <f t="shared" ref="AS9:AS15" si="29">AR$1*AR9</f>
        <v>0</v>
      </c>
      <c r="AT9" s="99">
        <f t="shared" ref="AT9:AT15" si="30">M9+Q9+U9+Y9+AC9+AG9+AK9+AO9+AS9</f>
        <v>0</v>
      </c>
    </row>
    <row r="10" spans="1:46" x14ac:dyDescent="0.25">
      <c r="A10" s="81"/>
      <c r="B10" s="82">
        <v>2</v>
      </c>
      <c r="C10" s="83"/>
      <c r="D10" s="102" t="s">
        <v>58</v>
      </c>
      <c r="E10" s="96">
        <f t="shared" si="11"/>
        <v>0</v>
      </c>
      <c r="F10" s="85">
        <v>0</v>
      </c>
      <c r="G10" s="97" t="s">
        <v>59</v>
      </c>
      <c r="H10" s="101" t="s">
        <v>59</v>
      </c>
      <c r="J10" s="99">
        <v>0</v>
      </c>
      <c r="K10" s="99">
        <v>0</v>
      </c>
      <c r="L10" s="99">
        <f t="shared" si="12"/>
        <v>0</v>
      </c>
      <c r="M10" s="99">
        <f t="shared" si="13"/>
        <v>0</v>
      </c>
      <c r="N10" s="99">
        <v>0</v>
      </c>
      <c r="O10" s="99">
        <v>0</v>
      </c>
      <c r="P10" s="99">
        <f t="shared" si="14"/>
        <v>0</v>
      </c>
      <c r="Q10" s="99">
        <f t="shared" si="15"/>
        <v>0</v>
      </c>
      <c r="R10" s="99">
        <v>0</v>
      </c>
      <c r="S10" s="99">
        <v>0</v>
      </c>
      <c r="T10" s="99">
        <f t="shared" si="16"/>
        <v>0</v>
      </c>
      <c r="U10" s="99">
        <f t="shared" si="17"/>
        <v>0</v>
      </c>
      <c r="V10" s="99">
        <v>0</v>
      </c>
      <c r="W10" s="99">
        <v>0</v>
      </c>
      <c r="X10" s="99">
        <f t="shared" si="18"/>
        <v>0</v>
      </c>
      <c r="Y10" s="99">
        <f t="shared" si="19"/>
        <v>0</v>
      </c>
      <c r="Z10" s="99">
        <v>0</v>
      </c>
      <c r="AA10" s="99">
        <v>0</v>
      </c>
      <c r="AB10" s="99">
        <f t="shared" si="20"/>
        <v>0</v>
      </c>
      <c r="AC10" s="99">
        <f t="shared" si="21"/>
        <v>0</v>
      </c>
      <c r="AD10" s="99">
        <v>0</v>
      </c>
      <c r="AE10" s="99">
        <v>0</v>
      </c>
      <c r="AF10" s="99">
        <f t="shared" si="22"/>
        <v>0</v>
      </c>
      <c r="AG10" s="99">
        <f t="shared" si="23"/>
        <v>0</v>
      </c>
      <c r="AH10" s="99">
        <v>0</v>
      </c>
      <c r="AI10" s="99">
        <v>0</v>
      </c>
      <c r="AJ10" s="99">
        <f t="shared" si="24"/>
        <v>0</v>
      </c>
      <c r="AK10" s="99">
        <f t="shared" si="25"/>
        <v>0</v>
      </c>
      <c r="AL10" s="99">
        <v>0</v>
      </c>
      <c r="AM10" s="99">
        <v>0</v>
      </c>
      <c r="AN10" s="99">
        <f t="shared" si="26"/>
        <v>0</v>
      </c>
      <c r="AO10" s="99">
        <f t="shared" si="27"/>
        <v>0</v>
      </c>
      <c r="AP10" s="99">
        <v>0</v>
      </c>
      <c r="AQ10" s="99">
        <v>0</v>
      </c>
      <c r="AR10" s="99">
        <f t="shared" si="28"/>
        <v>0</v>
      </c>
      <c r="AS10" s="99">
        <f t="shared" si="29"/>
        <v>0</v>
      </c>
      <c r="AT10" s="99">
        <f t="shared" si="30"/>
        <v>0</v>
      </c>
    </row>
    <row r="11" spans="1:46" x14ac:dyDescent="0.25">
      <c r="A11" s="81"/>
      <c r="B11" s="82">
        <v>3</v>
      </c>
      <c r="C11" s="83"/>
      <c r="D11" s="102" t="s">
        <v>60</v>
      </c>
      <c r="E11" s="96">
        <f t="shared" si="11"/>
        <v>0</v>
      </c>
      <c r="F11" s="85">
        <v>0</v>
      </c>
      <c r="G11" s="97" t="s">
        <v>61</v>
      </c>
      <c r="H11" s="101" t="s">
        <v>61</v>
      </c>
      <c r="J11" s="99">
        <v>0</v>
      </c>
      <c r="K11" s="99">
        <v>0</v>
      </c>
      <c r="L11" s="99">
        <f t="shared" si="12"/>
        <v>0</v>
      </c>
      <c r="M11" s="99">
        <f t="shared" si="13"/>
        <v>0</v>
      </c>
      <c r="N11" s="99">
        <v>0</v>
      </c>
      <c r="O11" s="99">
        <v>0</v>
      </c>
      <c r="P11" s="99">
        <f t="shared" si="14"/>
        <v>0</v>
      </c>
      <c r="Q11" s="99">
        <f t="shared" si="15"/>
        <v>0</v>
      </c>
      <c r="R11" s="99">
        <v>0</v>
      </c>
      <c r="S11" s="99">
        <v>0</v>
      </c>
      <c r="T11" s="99">
        <f t="shared" si="16"/>
        <v>0</v>
      </c>
      <c r="U11" s="99">
        <f t="shared" si="17"/>
        <v>0</v>
      </c>
      <c r="V11" s="99">
        <v>0</v>
      </c>
      <c r="W11" s="99">
        <v>0</v>
      </c>
      <c r="X11" s="99">
        <f t="shared" si="18"/>
        <v>0</v>
      </c>
      <c r="Y11" s="99">
        <f t="shared" si="19"/>
        <v>0</v>
      </c>
      <c r="Z11" s="99">
        <v>0</v>
      </c>
      <c r="AA11" s="99">
        <v>0</v>
      </c>
      <c r="AB11" s="99">
        <f t="shared" si="20"/>
        <v>0</v>
      </c>
      <c r="AC11" s="99">
        <f t="shared" si="21"/>
        <v>0</v>
      </c>
      <c r="AD11" s="99">
        <v>0</v>
      </c>
      <c r="AE11" s="99">
        <v>0</v>
      </c>
      <c r="AF11" s="99">
        <f t="shared" si="22"/>
        <v>0</v>
      </c>
      <c r="AG11" s="99">
        <f t="shared" si="23"/>
        <v>0</v>
      </c>
      <c r="AH11" s="99">
        <v>0</v>
      </c>
      <c r="AI11" s="99">
        <v>0</v>
      </c>
      <c r="AJ11" s="99">
        <f t="shared" si="24"/>
        <v>0</v>
      </c>
      <c r="AK11" s="99">
        <f t="shared" si="25"/>
        <v>0</v>
      </c>
      <c r="AL11" s="99">
        <v>0</v>
      </c>
      <c r="AM11" s="99">
        <v>0</v>
      </c>
      <c r="AN11" s="99">
        <f t="shared" si="26"/>
        <v>0</v>
      </c>
      <c r="AO11" s="99">
        <f t="shared" si="27"/>
        <v>0</v>
      </c>
      <c r="AP11" s="99">
        <v>0</v>
      </c>
      <c r="AQ11" s="99">
        <v>0</v>
      </c>
      <c r="AR11" s="99">
        <f t="shared" si="28"/>
        <v>0</v>
      </c>
      <c r="AS11" s="99">
        <f t="shared" si="29"/>
        <v>0</v>
      </c>
      <c r="AT11" s="99">
        <f t="shared" si="30"/>
        <v>0</v>
      </c>
    </row>
    <row r="12" spans="1:46" x14ac:dyDescent="0.25">
      <c r="A12" s="81"/>
      <c r="B12" s="82">
        <v>4</v>
      </c>
      <c r="C12" s="83"/>
      <c r="D12" s="102" t="s">
        <v>62</v>
      </c>
      <c r="E12" s="96">
        <f t="shared" si="11"/>
        <v>1587.14</v>
      </c>
      <c r="F12" s="85">
        <v>0</v>
      </c>
      <c r="G12" s="97" t="s">
        <v>63</v>
      </c>
      <c r="H12" s="101" t="s">
        <v>63</v>
      </c>
      <c r="J12" s="99">
        <v>0</v>
      </c>
      <c r="K12" s="99">
        <v>0</v>
      </c>
      <c r="L12" s="99">
        <f t="shared" si="12"/>
        <v>0</v>
      </c>
      <c r="M12" s="99">
        <f t="shared" si="13"/>
        <v>0</v>
      </c>
      <c r="N12" s="99">
        <v>0</v>
      </c>
      <c r="O12" s="99">
        <v>0</v>
      </c>
      <c r="P12" s="99">
        <f t="shared" si="14"/>
        <v>0</v>
      </c>
      <c r="Q12" s="99">
        <f t="shared" si="15"/>
        <v>0</v>
      </c>
      <c r="R12" s="99">
        <v>0</v>
      </c>
      <c r="S12" s="99">
        <v>0</v>
      </c>
      <c r="T12" s="99">
        <f t="shared" si="16"/>
        <v>0</v>
      </c>
      <c r="U12" s="99">
        <f t="shared" si="17"/>
        <v>0</v>
      </c>
      <c r="V12" s="99">
        <v>12790.22</v>
      </c>
      <c r="W12" s="99">
        <v>0</v>
      </c>
      <c r="X12" s="99">
        <f t="shared" si="18"/>
        <v>12790.22</v>
      </c>
      <c r="Y12" s="99">
        <f t="shared" si="19"/>
        <v>1587.1383997999999</v>
      </c>
      <c r="Z12" s="99">
        <v>0</v>
      </c>
      <c r="AA12" s="99">
        <v>0</v>
      </c>
      <c r="AB12" s="99">
        <f t="shared" si="20"/>
        <v>0</v>
      </c>
      <c r="AC12" s="99">
        <f t="shared" si="21"/>
        <v>0</v>
      </c>
      <c r="AD12" s="99">
        <v>0</v>
      </c>
      <c r="AE12" s="99">
        <v>0</v>
      </c>
      <c r="AF12" s="99">
        <f t="shared" si="22"/>
        <v>0</v>
      </c>
      <c r="AG12" s="99">
        <f t="shared" si="23"/>
        <v>0</v>
      </c>
      <c r="AH12" s="99">
        <v>0</v>
      </c>
      <c r="AI12" s="99">
        <v>0</v>
      </c>
      <c r="AJ12" s="99">
        <f t="shared" si="24"/>
        <v>0</v>
      </c>
      <c r="AK12" s="99">
        <f t="shared" si="25"/>
        <v>0</v>
      </c>
      <c r="AL12" s="99">
        <v>0</v>
      </c>
      <c r="AM12" s="99">
        <v>0</v>
      </c>
      <c r="AN12" s="99">
        <f t="shared" si="26"/>
        <v>0</v>
      </c>
      <c r="AO12" s="99">
        <f t="shared" si="27"/>
        <v>0</v>
      </c>
      <c r="AP12" s="99">
        <v>0</v>
      </c>
      <c r="AQ12" s="99">
        <v>0</v>
      </c>
      <c r="AR12" s="99">
        <f t="shared" si="28"/>
        <v>0</v>
      </c>
      <c r="AS12" s="99">
        <f t="shared" si="29"/>
        <v>0</v>
      </c>
      <c r="AT12" s="99">
        <f t="shared" si="30"/>
        <v>1587.1383997999999</v>
      </c>
    </row>
    <row r="13" spans="1:46" x14ac:dyDescent="0.25">
      <c r="A13" s="81"/>
      <c r="B13" s="82">
        <v>5</v>
      </c>
      <c r="C13" s="83"/>
      <c r="D13" s="102" t="s">
        <v>64</v>
      </c>
      <c r="E13" s="96">
        <f t="shared" si="11"/>
        <v>0</v>
      </c>
      <c r="F13" s="85">
        <v>0</v>
      </c>
      <c r="G13" s="97" t="s">
        <v>65</v>
      </c>
      <c r="H13" s="101" t="s">
        <v>65</v>
      </c>
      <c r="J13" s="99">
        <v>0</v>
      </c>
      <c r="K13" s="99">
        <v>0</v>
      </c>
      <c r="L13" s="99">
        <f t="shared" si="12"/>
        <v>0</v>
      </c>
      <c r="M13" s="99">
        <f t="shared" si="13"/>
        <v>0</v>
      </c>
      <c r="N13" s="99">
        <v>0</v>
      </c>
      <c r="O13" s="99">
        <v>0</v>
      </c>
      <c r="P13" s="99">
        <f t="shared" si="14"/>
        <v>0</v>
      </c>
      <c r="Q13" s="99">
        <f t="shared" si="15"/>
        <v>0</v>
      </c>
      <c r="R13" s="99">
        <v>0</v>
      </c>
      <c r="S13" s="99">
        <v>0</v>
      </c>
      <c r="T13" s="99">
        <f t="shared" si="16"/>
        <v>0</v>
      </c>
      <c r="U13" s="99">
        <f t="shared" si="17"/>
        <v>0</v>
      </c>
      <c r="V13" s="99">
        <v>0</v>
      </c>
      <c r="W13" s="99">
        <v>0</v>
      </c>
      <c r="X13" s="99">
        <f t="shared" si="18"/>
        <v>0</v>
      </c>
      <c r="Y13" s="99">
        <f t="shared" si="19"/>
        <v>0</v>
      </c>
      <c r="Z13" s="99">
        <v>0</v>
      </c>
      <c r="AA13" s="99">
        <v>0</v>
      </c>
      <c r="AB13" s="99">
        <f t="shared" si="20"/>
        <v>0</v>
      </c>
      <c r="AC13" s="99">
        <f t="shared" si="21"/>
        <v>0</v>
      </c>
      <c r="AD13" s="99">
        <v>0</v>
      </c>
      <c r="AE13" s="99">
        <v>0</v>
      </c>
      <c r="AF13" s="99">
        <f t="shared" si="22"/>
        <v>0</v>
      </c>
      <c r="AG13" s="99">
        <f t="shared" si="23"/>
        <v>0</v>
      </c>
      <c r="AH13" s="99">
        <v>0</v>
      </c>
      <c r="AI13" s="99">
        <v>0</v>
      </c>
      <c r="AJ13" s="99">
        <f t="shared" si="24"/>
        <v>0</v>
      </c>
      <c r="AK13" s="99">
        <f t="shared" si="25"/>
        <v>0</v>
      </c>
      <c r="AL13" s="99">
        <v>0</v>
      </c>
      <c r="AM13" s="99">
        <v>0</v>
      </c>
      <c r="AN13" s="99">
        <f t="shared" si="26"/>
        <v>0</v>
      </c>
      <c r="AO13" s="99">
        <f t="shared" si="27"/>
        <v>0</v>
      </c>
      <c r="AP13" s="99">
        <v>0</v>
      </c>
      <c r="AQ13" s="99">
        <v>0</v>
      </c>
      <c r="AR13" s="99">
        <f t="shared" si="28"/>
        <v>0</v>
      </c>
      <c r="AS13" s="99">
        <f t="shared" si="29"/>
        <v>0</v>
      </c>
      <c r="AT13" s="99">
        <f t="shared" si="30"/>
        <v>0</v>
      </c>
    </row>
    <row r="14" spans="1:46" x14ac:dyDescent="0.25">
      <c r="A14" s="81"/>
      <c r="B14" s="82">
        <v>6</v>
      </c>
      <c r="C14" s="83"/>
      <c r="D14" s="102" t="s">
        <v>66</v>
      </c>
      <c r="E14" s="96">
        <f t="shared" si="11"/>
        <v>0</v>
      </c>
      <c r="F14" s="85">
        <v>0</v>
      </c>
      <c r="G14" s="97" t="s">
        <v>67</v>
      </c>
      <c r="H14" s="101" t="s">
        <v>67</v>
      </c>
      <c r="J14" s="99">
        <v>0</v>
      </c>
      <c r="K14" s="99">
        <v>0</v>
      </c>
      <c r="L14" s="99">
        <f t="shared" si="12"/>
        <v>0</v>
      </c>
      <c r="M14" s="99">
        <f t="shared" si="13"/>
        <v>0</v>
      </c>
      <c r="N14" s="99">
        <v>0</v>
      </c>
      <c r="O14" s="99">
        <v>0</v>
      </c>
      <c r="P14" s="99">
        <f t="shared" si="14"/>
        <v>0</v>
      </c>
      <c r="Q14" s="99">
        <f t="shared" si="15"/>
        <v>0</v>
      </c>
      <c r="R14" s="99">
        <v>0</v>
      </c>
      <c r="S14" s="99">
        <v>0</v>
      </c>
      <c r="T14" s="99">
        <f t="shared" si="16"/>
        <v>0</v>
      </c>
      <c r="U14" s="99">
        <f t="shared" si="17"/>
        <v>0</v>
      </c>
      <c r="V14" s="99">
        <v>0</v>
      </c>
      <c r="W14" s="99">
        <v>0</v>
      </c>
      <c r="X14" s="99">
        <f t="shared" si="18"/>
        <v>0</v>
      </c>
      <c r="Y14" s="99">
        <f t="shared" si="19"/>
        <v>0</v>
      </c>
      <c r="Z14" s="99">
        <v>0</v>
      </c>
      <c r="AA14" s="99">
        <v>0</v>
      </c>
      <c r="AB14" s="99">
        <f t="shared" si="20"/>
        <v>0</v>
      </c>
      <c r="AC14" s="99">
        <f t="shared" si="21"/>
        <v>0</v>
      </c>
      <c r="AD14" s="99">
        <v>0</v>
      </c>
      <c r="AE14" s="99">
        <v>0</v>
      </c>
      <c r="AF14" s="99">
        <f t="shared" si="22"/>
        <v>0</v>
      </c>
      <c r="AG14" s="99">
        <f t="shared" si="23"/>
        <v>0</v>
      </c>
      <c r="AH14" s="99">
        <v>0</v>
      </c>
      <c r="AI14" s="99">
        <v>0</v>
      </c>
      <c r="AJ14" s="99">
        <f t="shared" si="24"/>
        <v>0</v>
      </c>
      <c r="AK14" s="99">
        <f t="shared" si="25"/>
        <v>0</v>
      </c>
      <c r="AL14" s="99">
        <v>0</v>
      </c>
      <c r="AM14" s="99">
        <v>0</v>
      </c>
      <c r="AN14" s="99">
        <f t="shared" si="26"/>
        <v>0</v>
      </c>
      <c r="AO14" s="99">
        <f t="shared" si="27"/>
        <v>0</v>
      </c>
      <c r="AP14" s="99">
        <v>0</v>
      </c>
      <c r="AQ14" s="99">
        <v>0</v>
      </c>
      <c r="AR14" s="99">
        <f t="shared" si="28"/>
        <v>0</v>
      </c>
      <c r="AS14" s="99">
        <f t="shared" si="29"/>
        <v>0</v>
      </c>
      <c r="AT14" s="99">
        <f t="shared" si="30"/>
        <v>0</v>
      </c>
    </row>
    <row r="15" spans="1:46" x14ac:dyDescent="0.25">
      <c r="A15" s="81"/>
      <c r="B15" s="82">
        <v>9</v>
      </c>
      <c r="C15" s="83"/>
      <c r="D15" s="103" t="s">
        <v>68</v>
      </c>
      <c r="E15" s="96">
        <f t="shared" si="11"/>
        <v>166502.32</v>
      </c>
      <c r="F15" s="85">
        <v>177337</v>
      </c>
      <c r="G15" s="97" t="s">
        <v>69</v>
      </c>
      <c r="H15" s="101" t="s">
        <v>69</v>
      </c>
      <c r="J15" s="99">
        <v>32002.32</v>
      </c>
      <c r="K15" s="99">
        <v>0</v>
      </c>
      <c r="L15" s="99">
        <f t="shared" si="12"/>
        <v>32002.32</v>
      </c>
      <c r="M15" s="99">
        <f t="shared" si="13"/>
        <v>32002.32</v>
      </c>
      <c r="N15" s="99">
        <v>134500</v>
      </c>
      <c r="O15" s="99">
        <v>0</v>
      </c>
      <c r="P15" s="99">
        <f t="shared" si="14"/>
        <v>134500</v>
      </c>
      <c r="Q15" s="99">
        <f t="shared" si="15"/>
        <v>134500</v>
      </c>
      <c r="R15" s="99">
        <v>0</v>
      </c>
      <c r="S15" s="99">
        <v>0</v>
      </c>
      <c r="T15" s="99">
        <f t="shared" si="16"/>
        <v>0</v>
      </c>
      <c r="U15" s="99">
        <f t="shared" si="17"/>
        <v>0</v>
      </c>
      <c r="V15" s="99">
        <v>0</v>
      </c>
      <c r="W15" s="99">
        <v>0</v>
      </c>
      <c r="X15" s="99">
        <f t="shared" si="18"/>
        <v>0</v>
      </c>
      <c r="Y15" s="99">
        <f t="shared" si="19"/>
        <v>0</v>
      </c>
      <c r="Z15" s="99">
        <v>0</v>
      </c>
      <c r="AA15" s="99">
        <v>0</v>
      </c>
      <c r="AB15" s="99">
        <f t="shared" si="20"/>
        <v>0</v>
      </c>
      <c r="AC15" s="99">
        <f t="shared" si="21"/>
        <v>0</v>
      </c>
      <c r="AD15" s="99">
        <v>0</v>
      </c>
      <c r="AE15" s="99">
        <v>0</v>
      </c>
      <c r="AF15" s="99">
        <f t="shared" si="22"/>
        <v>0</v>
      </c>
      <c r="AG15" s="99">
        <f t="shared" si="23"/>
        <v>0</v>
      </c>
      <c r="AH15" s="99">
        <v>0</v>
      </c>
      <c r="AI15" s="99">
        <v>0</v>
      </c>
      <c r="AJ15" s="99">
        <f t="shared" si="24"/>
        <v>0</v>
      </c>
      <c r="AK15" s="99">
        <f t="shared" si="25"/>
        <v>0</v>
      </c>
      <c r="AL15" s="99">
        <v>0</v>
      </c>
      <c r="AM15" s="99">
        <v>0</v>
      </c>
      <c r="AN15" s="99">
        <f t="shared" si="26"/>
        <v>0</v>
      </c>
      <c r="AO15" s="99">
        <f t="shared" si="27"/>
        <v>0</v>
      </c>
      <c r="AP15" s="99">
        <v>0</v>
      </c>
      <c r="AQ15" s="99">
        <v>0</v>
      </c>
      <c r="AR15" s="99">
        <f t="shared" si="28"/>
        <v>0</v>
      </c>
      <c r="AS15" s="99">
        <f t="shared" si="29"/>
        <v>0</v>
      </c>
      <c r="AT15" s="99">
        <f t="shared" si="30"/>
        <v>166502.32</v>
      </c>
    </row>
    <row r="16" spans="1:46" ht="14.5" x14ac:dyDescent="0.35">
      <c r="A16" s="104"/>
      <c r="B16" s="105"/>
      <c r="C16" s="106"/>
      <c r="D16" s="107" t="s">
        <v>70</v>
      </c>
      <c r="E16" s="108">
        <f>SUM(E9:E15)</f>
        <v>168089.46000000002</v>
      </c>
      <c r="F16" s="108">
        <f>SUM(F9:F15)</f>
        <v>177337</v>
      </c>
      <c r="G16" s="109"/>
      <c r="H16" s="110"/>
      <c r="J16" s="111">
        <f t="shared" ref="J16:AT16" si="31">SUM(J9:J15)</f>
        <v>32002.32</v>
      </c>
      <c r="K16" s="111">
        <f t="shared" si="31"/>
        <v>0</v>
      </c>
      <c r="L16" s="111">
        <f t="shared" si="31"/>
        <v>32002.32</v>
      </c>
      <c r="M16" s="111">
        <f t="shared" si="31"/>
        <v>32002.32</v>
      </c>
      <c r="N16" s="111">
        <f t="shared" si="31"/>
        <v>134500</v>
      </c>
      <c r="O16" s="111">
        <f t="shared" si="31"/>
        <v>0</v>
      </c>
      <c r="P16" s="111">
        <f t="shared" si="31"/>
        <v>134500</v>
      </c>
      <c r="Q16" s="111">
        <f t="shared" si="31"/>
        <v>134500</v>
      </c>
      <c r="R16" s="111">
        <f t="shared" si="31"/>
        <v>0</v>
      </c>
      <c r="S16" s="111">
        <f t="shared" si="31"/>
        <v>0</v>
      </c>
      <c r="T16" s="111">
        <f t="shared" si="31"/>
        <v>0</v>
      </c>
      <c r="U16" s="111">
        <f t="shared" si="31"/>
        <v>0</v>
      </c>
      <c r="V16" s="111">
        <f t="shared" si="31"/>
        <v>12790.22</v>
      </c>
      <c r="W16" s="111">
        <f t="shared" si="31"/>
        <v>0</v>
      </c>
      <c r="X16" s="111">
        <f t="shared" si="31"/>
        <v>12790.22</v>
      </c>
      <c r="Y16" s="111">
        <f t="shared" si="31"/>
        <v>1587.1383997999999</v>
      </c>
      <c r="Z16" s="111">
        <f t="shared" si="31"/>
        <v>0</v>
      </c>
      <c r="AA16" s="111">
        <f t="shared" si="31"/>
        <v>0</v>
      </c>
      <c r="AB16" s="111">
        <f t="shared" si="31"/>
        <v>0</v>
      </c>
      <c r="AC16" s="111">
        <f t="shared" si="31"/>
        <v>0</v>
      </c>
      <c r="AD16" s="111">
        <f t="shared" si="31"/>
        <v>0</v>
      </c>
      <c r="AE16" s="111">
        <f t="shared" si="31"/>
        <v>0</v>
      </c>
      <c r="AF16" s="111">
        <f t="shared" si="31"/>
        <v>0</v>
      </c>
      <c r="AG16" s="111">
        <f t="shared" si="31"/>
        <v>0</v>
      </c>
      <c r="AH16" s="111">
        <f t="shared" si="31"/>
        <v>0</v>
      </c>
      <c r="AI16" s="111">
        <f t="shared" si="31"/>
        <v>0</v>
      </c>
      <c r="AJ16" s="111">
        <f t="shared" si="31"/>
        <v>0</v>
      </c>
      <c r="AK16" s="111">
        <f t="shared" si="31"/>
        <v>0</v>
      </c>
      <c r="AL16" s="111">
        <f t="shared" si="31"/>
        <v>0</v>
      </c>
      <c r="AM16" s="111">
        <f t="shared" si="31"/>
        <v>0</v>
      </c>
      <c r="AN16" s="111">
        <f t="shared" si="31"/>
        <v>0</v>
      </c>
      <c r="AO16" s="111">
        <f t="shared" si="31"/>
        <v>0</v>
      </c>
      <c r="AP16" s="111">
        <f t="shared" si="31"/>
        <v>0</v>
      </c>
      <c r="AQ16" s="111">
        <f t="shared" si="31"/>
        <v>0</v>
      </c>
      <c r="AR16" s="111">
        <f t="shared" si="31"/>
        <v>0</v>
      </c>
      <c r="AS16" s="111">
        <f t="shared" si="31"/>
        <v>0</v>
      </c>
      <c r="AT16" s="111">
        <f t="shared" si="31"/>
        <v>168089.4583998</v>
      </c>
    </row>
    <row r="17" spans="1:46" ht="13" x14ac:dyDescent="0.3">
      <c r="A17" s="81"/>
      <c r="B17" s="82"/>
      <c r="C17" s="83"/>
      <c r="D17" s="112"/>
      <c r="E17" s="96"/>
      <c r="F17" s="96"/>
      <c r="G17" s="97"/>
      <c r="H17" s="98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</row>
    <row r="18" spans="1:46" x14ac:dyDescent="0.25">
      <c r="A18" s="113"/>
      <c r="B18" s="103"/>
      <c r="C18" s="114"/>
      <c r="D18" s="115" t="s">
        <v>71</v>
      </c>
      <c r="E18" s="96"/>
      <c r="F18" s="96"/>
      <c r="G18" s="97"/>
      <c r="H18" s="101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</row>
    <row r="19" spans="1:46" x14ac:dyDescent="0.25">
      <c r="A19" s="113" t="s">
        <v>72</v>
      </c>
      <c r="B19" s="103">
        <v>1</v>
      </c>
      <c r="C19" s="114"/>
      <c r="D19" s="103" t="s">
        <v>73</v>
      </c>
      <c r="E19" s="96"/>
      <c r="F19" s="96"/>
      <c r="G19" s="97"/>
      <c r="H19" s="101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</row>
    <row r="20" spans="1:46" x14ac:dyDescent="0.25">
      <c r="A20" s="113"/>
      <c r="B20" s="103" t="s">
        <v>74</v>
      </c>
      <c r="C20" s="114"/>
      <c r="D20" s="103" t="s">
        <v>75</v>
      </c>
      <c r="E20" s="96">
        <f t="shared" ref="E20:E23" si="32">ROUND(AT20,2)</f>
        <v>0</v>
      </c>
      <c r="F20" s="85">
        <v>0</v>
      </c>
      <c r="G20" s="97"/>
      <c r="H20" s="101"/>
      <c r="J20" s="99">
        <v>0</v>
      </c>
      <c r="K20" s="99">
        <v>0</v>
      </c>
      <c r="L20" s="99">
        <f t="shared" ref="L20:L37" si="33">SUM(J20:K20)</f>
        <v>0</v>
      </c>
      <c r="M20" s="99">
        <f t="shared" ref="M20:M37" si="34">L20</f>
        <v>0</v>
      </c>
      <c r="N20" s="99">
        <v>0</v>
      </c>
      <c r="O20" s="99">
        <v>0</v>
      </c>
      <c r="P20" s="99">
        <f t="shared" ref="P20:P37" si="35">SUM(N20:O20)</f>
        <v>0</v>
      </c>
      <c r="Q20" s="99">
        <f t="shared" ref="Q20:Q37" si="36">P$1*P20</f>
        <v>0</v>
      </c>
      <c r="R20" s="99">
        <v>0</v>
      </c>
      <c r="S20" s="99">
        <v>0</v>
      </c>
      <c r="T20" s="99">
        <f t="shared" ref="T20:T37" si="37">SUM(R20:S20)</f>
        <v>0</v>
      </c>
      <c r="U20" s="99">
        <f t="shared" ref="U20:U37" si="38">T$1*T20</f>
        <v>0</v>
      </c>
      <c r="V20" s="99">
        <v>0</v>
      </c>
      <c r="W20" s="99">
        <v>0</v>
      </c>
      <c r="X20" s="99">
        <f t="shared" ref="X20:X37" si="39">SUM(V20:W20)</f>
        <v>0</v>
      </c>
      <c r="Y20" s="99">
        <f t="shared" ref="Y20:Y37" si="40">X$1*X20</f>
        <v>0</v>
      </c>
      <c r="Z20" s="99">
        <v>0</v>
      </c>
      <c r="AA20" s="99">
        <v>0</v>
      </c>
      <c r="AB20" s="99">
        <f t="shared" ref="AB20:AB37" si="41">SUM(Z20:AA20)</f>
        <v>0</v>
      </c>
      <c r="AC20" s="99">
        <f t="shared" ref="AC20:AC37" si="42">AB$1*AB20</f>
        <v>0</v>
      </c>
      <c r="AD20" s="99">
        <v>0</v>
      </c>
      <c r="AE20" s="99">
        <v>0</v>
      </c>
      <c r="AF20" s="99">
        <f t="shared" ref="AF20:AF37" si="43">SUM(AD20:AE20)</f>
        <v>0</v>
      </c>
      <c r="AG20" s="99">
        <f t="shared" ref="AG20:AG37" si="44">AF$1*AF20</f>
        <v>0</v>
      </c>
      <c r="AH20" s="99">
        <v>0</v>
      </c>
      <c r="AI20" s="99">
        <v>0</v>
      </c>
      <c r="AJ20" s="99">
        <f t="shared" ref="AJ20:AJ37" si="45">SUM(AH20:AI20)</f>
        <v>0</v>
      </c>
      <c r="AK20" s="99">
        <f t="shared" ref="AK20:AK37" si="46">AJ$1*AJ20</f>
        <v>0</v>
      </c>
      <c r="AL20" s="99">
        <v>0</v>
      </c>
      <c r="AM20" s="99">
        <v>0</v>
      </c>
      <c r="AN20" s="99">
        <f t="shared" ref="AN20:AN37" si="47">SUM(AL20:AM20)</f>
        <v>0</v>
      </c>
      <c r="AO20" s="99">
        <f t="shared" ref="AO20:AO37" si="48">AN$1*AN20</f>
        <v>0</v>
      </c>
      <c r="AP20" s="99">
        <v>0</v>
      </c>
      <c r="AQ20" s="99">
        <v>0</v>
      </c>
      <c r="AR20" s="99">
        <f t="shared" ref="AR20:AR37" si="49">SUM(AP20:AQ20)</f>
        <v>0</v>
      </c>
      <c r="AS20" s="99">
        <f t="shared" ref="AS20:AS37" si="50">AR$1*AR20</f>
        <v>0</v>
      </c>
      <c r="AT20" s="99">
        <f t="shared" ref="AT20:AT37" si="51">M20+Q20+U20+Y20+AC20+AG20+AK20+AO20+AS20</f>
        <v>0</v>
      </c>
    </row>
    <row r="21" spans="1:46" x14ac:dyDescent="0.25">
      <c r="A21" s="113"/>
      <c r="B21" s="103" t="s">
        <v>76</v>
      </c>
      <c r="C21" s="114"/>
      <c r="D21" s="103" t="s">
        <v>77</v>
      </c>
      <c r="E21" s="96">
        <f t="shared" si="32"/>
        <v>395447.57</v>
      </c>
      <c r="F21" s="85">
        <v>0</v>
      </c>
      <c r="G21" s="97"/>
      <c r="H21" s="101"/>
      <c r="J21" s="99">
        <v>395447.57</v>
      </c>
      <c r="K21" s="99">
        <v>0</v>
      </c>
      <c r="L21" s="99">
        <f t="shared" si="33"/>
        <v>395447.57</v>
      </c>
      <c r="M21" s="99">
        <f t="shared" si="34"/>
        <v>395447.57</v>
      </c>
      <c r="N21" s="99">
        <v>0</v>
      </c>
      <c r="O21" s="99">
        <v>0</v>
      </c>
      <c r="P21" s="99">
        <f t="shared" si="35"/>
        <v>0</v>
      </c>
      <c r="Q21" s="99">
        <f t="shared" si="36"/>
        <v>0</v>
      </c>
      <c r="R21" s="99">
        <v>0</v>
      </c>
      <c r="S21" s="99">
        <v>0</v>
      </c>
      <c r="T21" s="99">
        <f t="shared" si="37"/>
        <v>0</v>
      </c>
      <c r="U21" s="99">
        <f t="shared" si="38"/>
        <v>0</v>
      </c>
      <c r="V21" s="99">
        <v>0</v>
      </c>
      <c r="W21" s="99">
        <v>0</v>
      </c>
      <c r="X21" s="99">
        <f t="shared" si="39"/>
        <v>0</v>
      </c>
      <c r="Y21" s="99">
        <f t="shared" si="40"/>
        <v>0</v>
      </c>
      <c r="Z21" s="99">
        <v>0</v>
      </c>
      <c r="AA21" s="99">
        <v>0</v>
      </c>
      <c r="AB21" s="99">
        <f t="shared" si="41"/>
        <v>0</v>
      </c>
      <c r="AC21" s="99">
        <f t="shared" si="42"/>
        <v>0</v>
      </c>
      <c r="AD21" s="99">
        <v>0</v>
      </c>
      <c r="AE21" s="99">
        <v>0</v>
      </c>
      <c r="AF21" s="99">
        <f t="shared" si="43"/>
        <v>0</v>
      </c>
      <c r="AG21" s="99">
        <f t="shared" si="44"/>
        <v>0</v>
      </c>
      <c r="AH21" s="99">
        <v>0</v>
      </c>
      <c r="AI21" s="99">
        <v>0</v>
      </c>
      <c r="AJ21" s="99">
        <f t="shared" si="45"/>
        <v>0</v>
      </c>
      <c r="AK21" s="99">
        <f t="shared" si="46"/>
        <v>0</v>
      </c>
      <c r="AL21" s="99">
        <v>0</v>
      </c>
      <c r="AM21" s="99">
        <v>0</v>
      </c>
      <c r="AN21" s="99">
        <f t="shared" si="47"/>
        <v>0</v>
      </c>
      <c r="AO21" s="99">
        <f t="shared" si="48"/>
        <v>0</v>
      </c>
      <c r="AP21" s="99">
        <v>0</v>
      </c>
      <c r="AQ21" s="99">
        <v>0</v>
      </c>
      <c r="AR21" s="99">
        <f t="shared" si="49"/>
        <v>0</v>
      </c>
      <c r="AS21" s="99">
        <f t="shared" si="50"/>
        <v>0</v>
      </c>
      <c r="AT21" s="99">
        <f t="shared" si="51"/>
        <v>395447.57</v>
      </c>
    </row>
    <row r="22" spans="1:46" ht="14.5" x14ac:dyDescent="0.35">
      <c r="A22" s="116"/>
      <c r="B22" s="103" t="s">
        <v>78</v>
      </c>
      <c r="C22" s="117"/>
      <c r="D22" s="118" t="s">
        <v>79</v>
      </c>
      <c r="E22" s="119">
        <f t="shared" si="32"/>
        <v>1508699.83</v>
      </c>
      <c r="F22" s="85">
        <v>7932081</v>
      </c>
      <c r="G22" s="120"/>
      <c r="H22" s="121"/>
      <c r="J22" s="122">
        <v>1508699.83</v>
      </c>
      <c r="K22" s="122">
        <v>0</v>
      </c>
      <c r="L22" s="122">
        <f t="shared" si="33"/>
        <v>1508699.83</v>
      </c>
      <c r="M22" s="122">
        <f t="shared" si="34"/>
        <v>1508699.83</v>
      </c>
      <c r="N22" s="122">
        <v>0</v>
      </c>
      <c r="O22" s="122">
        <v>0</v>
      </c>
      <c r="P22" s="122">
        <f t="shared" si="35"/>
        <v>0</v>
      </c>
      <c r="Q22" s="122">
        <f t="shared" si="36"/>
        <v>0</v>
      </c>
      <c r="R22" s="99">
        <v>0</v>
      </c>
      <c r="S22" s="122">
        <v>0</v>
      </c>
      <c r="T22" s="122">
        <f t="shared" si="37"/>
        <v>0</v>
      </c>
      <c r="U22" s="122">
        <f t="shared" si="38"/>
        <v>0</v>
      </c>
      <c r="V22" s="99">
        <v>0</v>
      </c>
      <c r="W22" s="122">
        <v>0</v>
      </c>
      <c r="X22" s="122">
        <f t="shared" si="39"/>
        <v>0</v>
      </c>
      <c r="Y22" s="122">
        <f t="shared" si="40"/>
        <v>0</v>
      </c>
      <c r="Z22" s="99">
        <v>0</v>
      </c>
      <c r="AA22" s="122">
        <v>0</v>
      </c>
      <c r="AB22" s="122">
        <f t="shared" si="41"/>
        <v>0</v>
      </c>
      <c r="AC22" s="122">
        <f t="shared" si="42"/>
        <v>0</v>
      </c>
      <c r="AD22" s="99">
        <v>0</v>
      </c>
      <c r="AE22" s="122">
        <v>0</v>
      </c>
      <c r="AF22" s="122">
        <f t="shared" si="43"/>
        <v>0</v>
      </c>
      <c r="AG22" s="122">
        <f t="shared" si="44"/>
        <v>0</v>
      </c>
      <c r="AH22" s="99">
        <v>0</v>
      </c>
      <c r="AI22" s="122">
        <v>0</v>
      </c>
      <c r="AJ22" s="122">
        <f t="shared" si="45"/>
        <v>0</v>
      </c>
      <c r="AK22" s="122">
        <f t="shared" si="46"/>
        <v>0</v>
      </c>
      <c r="AL22" s="99">
        <v>0</v>
      </c>
      <c r="AM22" s="122">
        <v>0</v>
      </c>
      <c r="AN22" s="122">
        <f t="shared" si="47"/>
        <v>0</v>
      </c>
      <c r="AO22" s="122">
        <f t="shared" si="48"/>
        <v>0</v>
      </c>
      <c r="AP22" s="99">
        <v>0</v>
      </c>
      <c r="AQ22" s="122">
        <v>0</v>
      </c>
      <c r="AR22" s="122">
        <f t="shared" si="49"/>
        <v>0</v>
      </c>
      <c r="AS22" s="122">
        <f t="shared" si="50"/>
        <v>0</v>
      </c>
      <c r="AT22" s="122">
        <f t="shared" si="51"/>
        <v>1508699.83</v>
      </c>
    </row>
    <row r="23" spans="1:46" x14ac:dyDescent="0.25">
      <c r="A23" s="113"/>
      <c r="B23" s="103" t="s">
        <v>80</v>
      </c>
      <c r="C23" s="114"/>
      <c r="D23" s="103" t="s">
        <v>81</v>
      </c>
      <c r="E23" s="96">
        <f t="shared" si="32"/>
        <v>0</v>
      </c>
      <c r="F23" s="85">
        <v>0</v>
      </c>
      <c r="G23" s="97"/>
      <c r="H23" s="101"/>
      <c r="J23" s="99">
        <v>0</v>
      </c>
      <c r="K23" s="99">
        <v>0</v>
      </c>
      <c r="L23" s="99">
        <f t="shared" si="33"/>
        <v>0</v>
      </c>
      <c r="M23" s="99">
        <f t="shared" si="34"/>
        <v>0</v>
      </c>
      <c r="N23" s="99">
        <v>0</v>
      </c>
      <c r="O23" s="99">
        <v>0</v>
      </c>
      <c r="P23" s="99">
        <f t="shared" si="35"/>
        <v>0</v>
      </c>
      <c r="Q23" s="99">
        <f t="shared" si="36"/>
        <v>0</v>
      </c>
      <c r="R23" s="99">
        <v>0</v>
      </c>
      <c r="S23" s="99">
        <v>0</v>
      </c>
      <c r="T23" s="99">
        <f t="shared" si="37"/>
        <v>0</v>
      </c>
      <c r="U23" s="99">
        <f t="shared" si="38"/>
        <v>0</v>
      </c>
      <c r="V23" s="99">
        <v>0</v>
      </c>
      <c r="W23" s="99">
        <v>0</v>
      </c>
      <c r="X23" s="99">
        <f t="shared" si="39"/>
        <v>0</v>
      </c>
      <c r="Y23" s="99">
        <f t="shared" si="40"/>
        <v>0</v>
      </c>
      <c r="Z23" s="99">
        <v>0</v>
      </c>
      <c r="AA23" s="99">
        <v>0</v>
      </c>
      <c r="AB23" s="99">
        <f t="shared" si="41"/>
        <v>0</v>
      </c>
      <c r="AC23" s="99">
        <f t="shared" si="42"/>
        <v>0</v>
      </c>
      <c r="AD23" s="99">
        <v>0</v>
      </c>
      <c r="AE23" s="99">
        <v>0</v>
      </c>
      <c r="AF23" s="99">
        <f t="shared" si="43"/>
        <v>0</v>
      </c>
      <c r="AG23" s="99">
        <f t="shared" si="44"/>
        <v>0</v>
      </c>
      <c r="AH23" s="99">
        <v>0</v>
      </c>
      <c r="AI23" s="99">
        <v>0</v>
      </c>
      <c r="AJ23" s="99">
        <f t="shared" si="45"/>
        <v>0</v>
      </c>
      <c r="AK23" s="99">
        <f t="shared" si="46"/>
        <v>0</v>
      </c>
      <c r="AL23" s="99">
        <v>0</v>
      </c>
      <c r="AM23" s="99">
        <v>0</v>
      </c>
      <c r="AN23" s="99">
        <f t="shared" si="47"/>
        <v>0</v>
      </c>
      <c r="AO23" s="99">
        <f t="shared" si="48"/>
        <v>0</v>
      </c>
      <c r="AP23" s="99">
        <v>0</v>
      </c>
      <c r="AQ23" s="99">
        <v>0</v>
      </c>
      <c r="AR23" s="99">
        <f t="shared" si="49"/>
        <v>0</v>
      </c>
      <c r="AS23" s="99">
        <f t="shared" si="50"/>
        <v>0</v>
      </c>
      <c r="AT23" s="99">
        <f t="shared" si="51"/>
        <v>0</v>
      </c>
    </row>
    <row r="24" spans="1:46" x14ac:dyDescent="0.25">
      <c r="A24" s="113" t="s">
        <v>82</v>
      </c>
      <c r="B24" s="103">
        <v>2</v>
      </c>
      <c r="C24" s="114"/>
      <c r="D24" s="103" t="s">
        <v>83</v>
      </c>
      <c r="E24" s="96"/>
      <c r="F24" s="85"/>
      <c r="G24" s="97" t="s">
        <v>84</v>
      </c>
      <c r="H24" s="101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</row>
    <row r="25" spans="1:46" x14ac:dyDescent="0.25">
      <c r="A25" s="113"/>
      <c r="B25" s="103" t="s">
        <v>85</v>
      </c>
      <c r="C25" s="114"/>
      <c r="D25" s="103" t="s">
        <v>86</v>
      </c>
      <c r="E25" s="96">
        <f t="shared" ref="E25:E37" si="52">ROUND(AT25,2)</f>
        <v>552806.68000000005</v>
      </c>
      <c r="F25" s="85">
        <v>347393</v>
      </c>
      <c r="G25" s="97" t="s">
        <v>87</v>
      </c>
      <c r="H25" s="101" t="s">
        <v>87</v>
      </c>
      <c r="J25" s="99">
        <v>372222.21</v>
      </c>
      <c r="K25" s="99">
        <v>0</v>
      </c>
      <c r="L25" s="99">
        <f t="shared" si="33"/>
        <v>372222.21</v>
      </c>
      <c r="M25" s="99">
        <f t="shared" si="34"/>
        <v>372222.21</v>
      </c>
      <c r="N25" s="99">
        <v>180584.47</v>
      </c>
      <c r="O25" s="99">
        <v>0</v>
      </c>
      <c r="P25" s="99">
        <f t="shared" si="35"/>
        <v>180584.47</v>
      </c>
      <c r="Q25" s="99">
        <f t="shared" si="36"/>
        <v>180584.47</v>
      </c>
      <c r="R25" s="99">
        <v>0</v>
      </c>
      <c r="S25" s="99">
        <v>0</v>
      </c>
      <c r="T25" s="99">
        <f t="shared" si="37"/>
        <v>0</v>
      </c>
      <c r="U25" s="99">
        <f t="shared" si="38"/>
        <v>0</v>
      </c>
      <c r="V25" s="99">
        <v>0</v>
      </c>
      <c r="W25" s="99">
        <v>0</v>
      </c>
      <c r="X25" s="99">
        <f t="shared" si="39"/>
        <v>0</v>
      </c>
      <c r="Y25" s="99">
        <f t="shared" si="40"/>
        <v>0</v>
      </c>
      <c r="Z25" s="99">
        <v>0</v>
      </c>
      <c r="AA25" s="99">
        <v>0</v>
      </c>
      <c r="AB25" s="99">
        <f t="shared" si="41"/>
        <v>0</v>
      </c>
      <c r="AC25" s="99">
        <f t="shared" si="42"/>
        <v>0</v>
      </c>
      <c r="AD25" s="99">
        <v>0</v>
      </c>
      <c r="AE25" s="99">
        <v>0</v>
      </c>
      <c r="AF25" s="99">
        <f t="shared" si="43"/>
        <v>0</v>
      </c>
      <c r="AG25" s="99">
        <f t="shared" si="44"/>
        <v>0</v>
      </c>
      <c r="AH25" s="99">
        <v>0</v>
      </c>
      <c r="AI25" s="99">
        <v>0</v>
      </c>
      <c r="AJ25" s="99">
        <f t="shared" si="45"/>
        <v>0</v>
      </c>
      <c r="AK25" s="99">
        <f t="shared" si="46"/>
        <v>0</v>
      </c>
      <c r="AL25" s="99">
        <v>0</v>
      </c>
      <c r="AM25" s="99">
        <v>0</v>
      </c>
      <c r="AN25" s="99">
        <f t="shared" si="47"/>
        <v>0</v>
      </c>
      <c r="AO25" s="99">
        <f t="shared" si="48"/>
        <v>0</v>
      </c>
      <c r="AP25" s="99">
        <v>0</v>
      </c>
      <c r="AQ25" s="99">
        <v>0</v>
      </c>
      <c r="AR25" s="99">
        <f t="shared" si="49"/>
        <v>0</v>
      </c>
      <c r="AS25" s="99">
        <f t="shared" si="50"/>
        <v>0</v>
      </c>
      <c r="AT25" s="99">
        <f t="shared" si="51"/>
        <v>552806.68000000005</v>
      </c>
    </row>
    <row r="26" spans="1:46" ht="13" x14ac:dyDescent="0.3">
      <c r="A26" s="113"/>
      <c r="B26" s="103"/>
      <c r="C26" s="114" t="s">
        <v>88</v>
      </c>
      <c r="D26" s="123" t="s">
        <v>89</v>
      </c>
      <c r="E26" s="96">
        <f t="shared" si="52"/>
        <v>0</v>
      </c>
      <c r="F26" s="85">
        <v>0</v>
      </c>
      <c r="G26" s="97"/>
      <c r="H26" s="101"/>
      <c r="J26" s="99">
        <v>0</v>
      </c>
      <c r="K26" s="99">
        <v>0</v>
      </c>
      <c r="L26" s="99">
        <f t="shared" si="33"/>
        <v>0</v>
      </c>
      <c r="M26" s="99">
        <f t="shared" si="34"/>
        <v>0</v>
      </c>
      <c r="N26" s="99">
        <v>0</v>
      </c>
      <c r="O26" s="99">
        <v>0</v>
      </c>
      <c r="P26" s="99">
        <f t="shared" si="35"/>
        <v>0</v>
      </c>
      <c r="Q26" s="99">
        <f t="shared" si="36"/>
        <v>0</v>
      </c>
      <c r="R26" s="99">
        <v>0</v>
      </c>
      <c r="S26" s="99">
        <v>0</v>
      </c>
      <c r="T26" s="99">
        <f t="shared" si="37"/>
        <v>0</v>
      </c>
      <c r="U26" s="99">
        <f t="shared" si="38"/>
        <v>0</v>
      </c>
      <c r="V26" s="99">
        <v>0</v>
      </c>
      <c r="W26" s="99">
        <v>0</v>
      </c>
      <c r="X26" s="99">
        <f t="shared" si="39"/>
        <v>0</v>
      </c>
      <c r="Y26" s="99">
        <f t="shared" si="40"/>
        <v>0</v>
      </c>
      <c r="Z26" s="99">
        <v>0</v>
      </c>
      <c r="AA26" s="99">
        <v>0</v>
      </c>
      <c r="AB26" s="99">
        <f t="shared" si="41"/>
        <v>0</v>
      </c>
      <c r="AC26" s="99">
        <f t="shared" si="42"/>
        <v>0</v>
      </c>
      <c r="AD26" s="99">
        <v>0</v>
      </c>
      <c r="AE26" s="99">
        <v>0</v>
      </c>
      <c r="AF26" s="99">
        <f t="shared" si="43"/>
        <v>0</v>
      </c>
      <c r="AG26" s="99">
        <f t="shared" si="44"/>
        <v>0</v>
      </c>
      <c r="AH26" s="99">
        <v>0</v>
      </c>
      <c r="AI26" s="99">
        <v>0</v>
      </c>
      <c r="AJ26" s="99">
        <f t="shared" si="45"/>
        <v>0</v>
      </c>
      <c r="AK26" s="99">
        <f t="shared" si="46"/>
        <v>0</v>
      </c>
      <c r="AL26" s="99">
        <v>0</v>
      </c>
      <c r="AM26" s="99">
        <v>0</v>
      </c>
      <c r="AN26" s="99">
        <f t="shared" si="47"/>
        <v>0</v>
      </c>
      <c r="AO26" s="99">
        <f t="shared" si="48"/>
        <v>0</v>
      </c>
      <c r="AP26" s="99">
        <v>0</v>
      </c>
      <c r="AQ26" s="99">
        <v>0</v>
      </c>
      <c r="AR26" s="99">
        <f t="shared" si="49"/>
        <v>0</v>
      </c>
      <c r="AS26" s="99">
        <f t="shared" si="50"/>
        <v>0</v>
      </c>
      <c r="AT26" s="99">
        <f t="shared" si="51"/>
        <v>0</v>
      </c>
    </row>
    <row r="27" spans="1:46" x14ac:dyDescent="0.25">
      <c r="A27" s="113"/>
      <c r="B27" s="103" t="s">
        <v>90</v>
      </c>
      <c r="C27" s="114"/>
      <c r="D27" s="103" t="s">
        <v>77</v>
      </c>
      <c r="E27" s="96">
        <f t="shared" si="52"/>
        <v>7436641.3099999996</v>
      </c>
      <c r="F27" s="85">
        <v>9113228</v>
      </c>
      <c r="G27" s="97"/>
      <c r="H27" s="101"/>
      <c r="J27" s="99">
        <v>7436641.3099999996</v>
      </c>
      <c r="K27" s="99">
        <v>0</v>
      </c>
      <c r="L27" s="99">
        <f t="shared" si="33"/>
        <v>7436641.3099999996</v>
      </c>
      <c r="M27" s="99">
        <f t="shared" si="34"/>
        <v>7436641.3099999996</v>
      </c>
      <c r="N27" s="99">
        <v>0</v>
      </c>
      <c r="O27" s="99">
        <v>0</v>
      </c>
      <c r="P27" s="99">
        <f t="shared" si="35"/>
        <v>0</v>
      </c>
      <c r="Q27" s="99">
        <f t="shared" si="36"/>
        <v>0</v>
      </c>
      <c r="R27" s="99">
        <v>0</v>
      </c>
      <c r="S27" s="99">
        <v>0</v>
      </c>
      <c r="T27" s="99">
        <f t="shared" si="37"/>
        <v>0</v>
      </c>
      <c r="U27" s="99">
        <f t="shared" si="38"/>
        <v>0</v>
      </c>
      <c r="V27" s="99">
        <v>0</v>
      </c>
      <c r="W27" s="99">
        <v>0</v>
      </c>
      <c r="X27" s="99">
        <f t="shared" si="39"/>
        <v>0</v>
      </c>
      <c r="Y27" s="99">
        <f t="shared" si="40"/>
        <v>0</v>
      </c>
      <c r="Z27" s="99">
        <v>0</v>
      </c>
      <c r="AA27" s="99">
        <v>0</v>
      </c>
      <c r="AB27" s="99">
        <f t="shared" si="41"/>
        <v>0</v>
      </c>
      <c r="AC27" s="99">
        <f t="shared" si="42"/>
        <v>0</v>
      </c>
      <c r="AD27" s="99">
        <v>0</v>
      </c>
      <c r="AE27" s="99">
        <v>0</v>
      </c>
      <c r="AF27" s="99">
        <f t="shared" si="43"/>
        <v>0</v>
      </c>
      <c r="AG27" s="99">
        <f t="shared" si="44"/>
        <v>0</v>
      </c>
      <c r="AH27" s="99">
        <v>0</v>
      </c>
      <c r="AI27" s="99">
        <v>0</v>
      </c>
      <c r="AJ27" s="99">
        <f t="shared" si="45"/>
        <v>0</v>
      </c>
      <c r="AK27" s="99">
        <f t="shared" si="46"/>
        <v>0</v>
      </c>
      <c r="AL27" s="99">
        <v>0</v>
      </c>
      <c r="AM27" s="99">
        <v>0</v>
      </c>
      <c r="AN27" s="99">
        <f t="shared" si="47"/>
        <v>0</v>
      </c>
      <c r="AO27" s="99">
        <f t="shared" si="48"/>
        <v>0</v>
      </c>
      <c r="AP27" s="99">
        <v>0</v>
      </c>
      <c r="AQ27" s="99">
        <v>0</v>
      </c>
      <c r="AR27" s="99">
        <f t="shared" si="49"/>
        <v>0</v>
      </c>
      <c r="AS27" s="99">
        <f t="shared" si="50"/>
        <v>0</v>
      </c>
      <c r="AT27" s="99">
        <f t="shared" si="51"/>
        <v>7436641.3099999996</v>
      </c>
    </row>
    <row r="28" spans="1:46" ht="13" x14ac:dyDescent="0.3">
      <c r="A28" s="113"/>
      <c r="B28" s="103"/>
      <c r="C28" s="114" t="s">
        <v>88</v>
      </c>
      <c r="D28" s="123" t="s">
        <v>89</v>
      </c>
      <c r="E28" s="96">
        <f t="shared" si="52"/>
        <v>0</v>
      </c>
      <c r="F28" s="85">
        <v>0</v>
      </c>
      <c r="G28" s="97"/>
      <c r="H28" s="101"/>
      <c r="J28" s="99">
        <v>0</v>
      </c>
      <c r="K28" s="99">
        <v>0</v>
      </c>
      <c r="L28" s="99">
        <f t="shared" si="33"/>
        <v>0</v>
      </c>
      <c r="M28" s="99">
        <f t="shared" si="34"/>
        <v>0</v>
      </c>
      <c r="N28" s="99">
        <v>0</v>
      </c>
      <c r="O28" s="99">
        <v>0</v>
      </c>
      <c r="P28" s="99">
        <f t="shared" si="35"/>
        <v>0</v>
      </c>
      <c r="Q28" s="99">
        <f t="shared" si="36"/>
        <v>0</v>
      </c>
      <c r="R28" s="99">
        <v>0</v>
      </c>
      <c r="S28" s="99">
        <v>0</v>
      </c>
      <c r="T28" s="99">
        <f t="shared" si="37"/>
        <v>0</v>
      </c>
      <c r="U28" s="99">
        <f t="shared" si="38"/>
        <v>0</v>
      </c>
      <c r="V28" s="99">
        <v>0</v>
      </c>
      <c r="W28" s="99">
        <v>0</v>
      </c>
      <c r="X28" s="99">
        <f t="shared" si="39"/>
        <v>0</v>
      </c>
      <c r="Y28" s="99">
        <f t="shared" si="40"/>
        <v>0</v>
      </c>
      <c r="Z28" s="99">
        <v>0</v>
      </c>
      <c r="AA28" s="99">
        <v>0</v>
      </c>
      <c r="AB28" s="99">
        <f t="shared" si="41"/>
        <v>0</v>
      </c>
      <c r="AC28" s="99">
        <f t="shared" si="42"/>
        <v>0</v>
      </c>
      <c r="AD28" s="99">
        <v>0</v>
      </c>
      <c r="AE28" s="99">
        <v>0</v>
      </c>
      <c r="AF28" s="99">
        <f t="shared" si="43"/>
        <v>0</v>
      </c>
      <c r="AG28" s="99">
        <f t="shared" si="44"/>
        <v>0</v>
      </c>
      <c r="AH28" s="99">
        <v>0</v>
      </c>
      <c r="AI28" s="99">
        <v>0</v>
      </c>
      <c r="AJ28" s="99">
        <f t="shared" si="45"/>
        <v>0</v>
      </c>
      <c r="AK28" s="99">
        <f t="shared" si="46"/>
        <v>0</v>
      </c>
      <c r="AL28" s="99">
        <v>0</v>
      </c>
      <c r="AM28" s="99">
        <v>0</v>
      </c>
      <c r="AN28" s="99">
        <f t="shared" si="47"/>
        <v>0</v>
      </c>
      <c r="AO28" s="99">
        <f t="shared" si="48"/>
        <v>0</v>
      </c>
      <c r="AP28" s="99">
        <v>0</v>
      </c>
      <c r="AQ28" s="99">
        <v>0</v>
      </c>
      <c r="AR28" s="99">
        <f t="shared" si="49"/>
        <v>0</v>
      </c>
      <c r="AS28" s="99">
        <f t="shared" si="50"/>
        <v>0</v>
      </c>
      <c r="AT28" s="99">
        <f t="shared" si="51"/>
        <v>0</v>
      </c>
    </row>
    <row r="29" spans="1:46" x14ac:dyDescent="0.25">
      <c r="A29" s="113"/>
      <c r="B29" s="103" t="s">
        <v>91</v>
      </c>
      <c r="C29" s="114"/>
      <c r="D29" s="103" t="s">
        <v>92</v>
      </c>
      <c r="E29" s="96">
        <f t="shared" si="52"/>
        <v>4334.53</v>
      </c>
      <c r="F29" s="85">
        <v>54100</v>
      </c>
      <c r="G29" s="97" t="s">
        <v>93</v>
      </c>
      <c r="H29" s="101" t="s">
        <v>93</v>
      </c>
      <c r="J29" s="99">
        <v>0</v>
      </c>
      <c r="K29" s="99">
        <v>0</v>
      </c>
      <c r="L29" s="99">
        <f t="shared" si="33"/>
        <v>0</v>
      </c>
      <c r="M29" s="99">
        <f t="shared" si="34"/>
        <v>0</v>
      </c>
      <c r="N29" s="99">
        <v>4334.53</v>
      </c>
      <c r="O29" s="99">
        <v>0</v>
      </c>
      <c r="P29" s="99">
        <f t="shared" si="35"/>
        <v>4334.53</v>
      </c>
      <c r="Q29" s="99">
        <f t="shared" si="36"/>
        <v>4334.53</v>
      </c>
      <c r="R29" s="99">
        <v>0</v>
      </c>
      <c r="S29" s="99">
        <v>0</v>
      </c>
      <c r="T29" s="99">
        <f t="shared" si="37"/>
        <v>0</v>
      </c>
      <c r="U29" s="99">
        <f t="shared" si="38"/>
        <v>0</v>
      </c>
      <c r="V29" s="99">
        <v>0</v>
      </c>
      <c r="W29" s="99">
        <v>0</v>
      </c>
      <c r="X29" s="99">
        <f t="shared" si="39"/>
        <v>0</v>
      </c>
      <c r="Y29" s="99">
        <f t="shared" si="40"/>
        <v>0</v>
      </c>
      <c r="Z29" s="99">
        <v>0</v>
      </c>
      <c r="AA29" s="99">
        <v>0</v>
      </c>
      <c r="AB29" s="99">
        <f t="shared" si="41"/>
        <v>0</v>
      </c>
      <c r="AC29" s="99">
        <f t="shared" si="42"/>
        <v>0</v>
      </c>
      <c r="AD29" s="99">
        <v>0</v>
      </c>
      <c r="AE29" s="99">
        <v>0</v>
      </c>
      <c r="AF29" s="99">
        <f t="shared" si="43"/>
        <v>0</v>
      </c>
      <c r="AG29" s="99">
        <f t="shared" si="44"/>
        <v>0</v>
      </c>
      <c r="AH29" s="99">
        <v>0</v>
      </c>
      <c r="AI29" s="99">
        <v>0</v>
      </c>
      <c r="AJ29" s="99">
        <f t="shared" si="45"/>
        <v>0</v>
      </c>
      <c r="AK29" s="99">
        <f t="shared" si="46"/>
        <v>0</v>
      </c>
      <c r="AL29" s="99">
        <v>0</v>
      </c>
      <c r="AM29" s="99">
        <v>0</v>
      </c>
      <c r="AN29" s="99">
        <f t="shared" si="47"/>
        <v>0</v>
      </c>
      <c r="AO29" s="99">
        <f t="shared" si="48"/>
        <v>0</v>
      </c>
      <c r="AP29" s="99">
        <v>0</v>
      </c>
      <c r="AQ29" s="99">
        <v>0</v>
      </c>
      <c r="AR29" s="99">
        <f t="shared" si="49"/>
        <v>0</v>
      </c>
      <c r="AS29" s="99">
        <f t="shared" si="50"/>
        <v>0</v>
      </c>
      <c r="AT29" s="99">
        <f t="shared" si="51"/>
        <v>4334.53</v>
      </c>
    </row>
    <row r="30" spans="1:46" ht="13" x14ac:dyDescent="0.3">
      <c r="A30" s="113"/>
      <c r="B30" s="103"/>
      <c r="C30" s="114" t="s">
        <v>88</v>
      </c>
      <c r="D30" s="123" t="s">
        <v>89</v>
      </c>
      <c r="E30" s="96">
        <f t="shared" si="52"/>
        <v>0</v>
      </c>
      <c r="F30" s="85">
        <v>0</v>
      </c>
      <c r="G30" s="97"/>
      <c r="H30" s="101"/>
      <c r="J30" s="99">
        <v>0</v>
      </c>
      <c r="K30" s="99">
        <v>0</v>
      </c>
      <c r="L30" s="99">
        <f t="shared" si="33"/>
        <v>0</v>
      </c>
      <c r="M30" s="99">
        <f t="shared" si="34"/>
        <v>0</v>
      </c>
      <c r="N30" s="99">
        <v>0</v>
      </c>
      <c r="O30" s="99">
        <v>0</v>
      </c>
      <c r="P30" s="99">
        <f t="shared" si="35"/>
        <v>0</v>
      </c>
      <c r="Q30" s="99">
        <f t="shared" si="36"/>
        <v>0</v>
      </c>
      <c r="R30" s="99">
        <v>0</v>
      </c>
      <c r="S30" s="99">
        <v>0</v>
      </c>
      <c r="T30" s="99">
        <f t="shared" si="37"/>
        <v>0</v>
      </c>
      <c r="U30" s="99">
        <f t="shared" si="38"/>
        <v>0</v>
      </c>
      <c r="V30" s="99">
        <v>0</v>
      </c>
      <c r="W30" s="99">
        <v>0</v>
      </c>
      <c r="X30" s="99">
        <f t="shared" si="39"/>
        <v>0</v>
      </c>
      <c r="Y30" s="99">
        <f t="shared" si="40"/>
        <v>0</v>
      </c>
      <c r="Z30" s="99">
        <v>0</v>
      </c>
      <c r="AA30" s="99">
        <v>0</v>
      </c>
      <c r="AB30" s="99">
        <f t="shared" si="41"/>
        <v>0</v>
      </c>
      <c r="AC30" s="99">
        <f t="shared" si="42"/>
        <v>0</v>
      </c>
      <c r="AD30" s="99">
        <v>0</v>
      </c>
      <c r="AE30" s="99">
        <v>0</v>
      </c>
      <c r="AF30" s="99">
        <f t="shared" si="43"/>
        <v>0</v>
      </c>
      <c r="AG30" s="99">
        <f t="shared" si="44"/>
        <v>0</v>
      </c>
      <c r="AH30" s="99">
        <v>0</v>
      </c>
      <c r="AI30" s="99">
        <v>0</v>
      </c>
      <c r="AJ30" s="99">
        <f t="shared" si="45"/>
        <v>0</v>
      </c>
      <c r="AK30" s="99">
        <f t="shared" si="46"/>
        <v>0</v>
      </c>
      <c r="AL30" s="99">
        <v>0</v>
      </c>
      <c r="AM30" s="99">
        <v>0</v>
      </c>
      <c r="AN30" s="99">
        <f t="shared" si="47"/>
        <v>0</v>
      </c>
      <c r="AO30" s="99">
        <f t="shared" si="48"/>
        <v>0</v>
      </c>
      <c r="AP30" s="99">
        <v>0</v>
      </c>
      <c r="AQ30" s="99">
        <v>0</v>
      </c>
      <c r="AR30" s="99">
        <f t="shared" si="49"/>
        <v>0</v>
      </c>
      <c r="AS30" s="99">
        <f t="shared" si="50"/>
        <v>0</v>
      </c>
      <c r="AT30" s="99">
        <f t="shared" si="51"/>
        <v>0</v>
      </c>
    </row>
    <row r="31" spans="1:46" x14ac:dyDescent="0.25">
      <c r="A31" s="113"/>
      <c r="B31" s="103" t="s">
        <v>94</v>
      </c>
      <c r="C31" s="114"/>
      <c r="D31" s="103" t="s">
        <v>95</v>
      </c>
      <c r="E31" s="96">
        <f t="shared" si="52"/>
        <v>135781.42000000001</v>
      </c>
      <c r="F31" s="85">
        <v>0</v>
      </c>
      <c r="G31" s="97" t="s">
        <v>96</v>
      </c>
      <c r="H31" s="101" t="s">
        <v>96</v>
      </c>
      <c r="J31" s="99">
        <v>135781.42000000001</v>
      </c>
      <c r="K31" s="99">
        <v>0</v>
      </c>
      <c r="L31" s="99">
        <f t="shared" si="33"/>
        <v>135781.42000000001</v>
      </c>
      <c r="M31" s="99">
        <f t="shared" si="34"/>
        <v>135781.42000000001</v>
      </c>
      <c r="N31" s="99">
        <v>0</v>
      </c>
      <c r="O31" s="99">
        <v>0</v>
      </c>
      <c r="P31" s="99">
        <f t="shared" si="35"/>
        <v>0</v>
      </c>
      <c r="Q31" s="99">
        <f t="shared" si="36"/>
        <v>0</v>
      </c>
      <c r="R31" s="99">
        <v>0</v>
      </c>
      <c r="S31" s="99">
        <v>0</v>
      </c>
      <c r="T31" s="99">
        <f t="shared" si="37"/>
        <v>0</v>
      </c>
      <c r="U31" s="99">
        <f t="shared" si="38"/>
        <v>0</v>
      </c>
      <c r="V31" s="99">
        <v>0</v>
      </c>
      <c r="W31" s="99">
        <v>0</v>
      </c>
      <c r="X31" s="99">
        <f t="shared" si="39"/>
        <v>0</v>
      </c>
      <c r="Y31" s="99">
        <f t="shared" si="40"/>
        <v>0</v>
      </c>
      <c r="Z31" s="99">
        <v>0</v>
      </c>
      <c r="AA31" s="99">
        <v>0</v>
      </c>
      <c r="AB31" s="99">
        <f t="shared" si="41"/>
        <v>0</v>
      </c>
      <c r="AC31" s="99">
        <f t="shared" si="42"/>
        <v>0</v>
      </c>
      <c r="AD31" s="99">
        <v>0</v>
      </c>
      <c r="AE31" s="99">
        <v>0</v>
      </c>
      <c r="AF31" s="99">
        <f t="shared" si="43"/>
        <v>0</v>
      </c>
      <c r="AG31" s="99">
        <f t="shared" si="44"/>
        <v>0</v>
      </c>
      <c r="AH31" s="99">
        <v>0</v>
      </c>
      <c r="AI31" s="99">
        <v>0</v>
      </c>
      <c r="AJ31" s="99">
        <f t="shared" si="45"/>
        <v>0</v>
      </c>
      <c r="AK31" s="99">
        <f t="shared" si="46"/>
        <v>0</v>
      </c>
      <c r="AL31" s="99">
        <v>0</v>
      </c>
      <c r="AM31" s="99">
        <v>0</v>
      </c>
      <c r="AN31" s="99">
        <f t="shared" si="47"/>
        <v>0</v>
      </c>
      <c r="AO31" s="99">
        <f t="shared" si="48"/>
        <v>0</v>
      </c>
      <c r="AP31" s="99">
        <v>0</v>
      </c>
      <c r="AQ31" s="99">
        <v>0</v>
      </c>
      <c r="AR31" s="99">
        <f t="shared" si="49"/>
        <v>0</v>
      </c>
      <c r="AS31" s="99">
        <f t="shared" si="50"/>
        <v>0</v>
      </c>
      <c r="AT31" s="99">
        <f t="shared" si="51"/>
        <v>135781.42000000001</v>
      </c>
    </row>
    <row r="32" spans="1:46" x14ac:dyDescent="0.25">
      <c r="A32" s="124"/>
      <c r="B32" s="103" t="s">
        <v>97</v>
      </c>
      <c r="C32" s="114"/>
      <c r="D32" s="103" t="s">
        <v>98</v>
      </c>
      <c r="E32" s="96">
        <f t="shared" si="52"/>
        <v>20567.72</v>
      </c>
      <c r="F32" s="85">
        <v>2400</v>
      </c>
      <c r="G32" s="97"/>
      <c r="H32" s="101"/>
      <c r="J32" s="99">
        <v>20564</v>
      </c>
      <c r="K32" s="99">
        <v>0</v>
      </c>
      <c r="L32" s="99">
        <f t="shared" si="33"/>
        <v>20564</v>
      </c>
      <c r="M32" s="99">
        <f t="shared" si="34"/>
        <v>20564</v>
      </c>
      <c r="N32" s="99">
        <v>0</v>
      </c>
      <c r="O32" s="99">
        <v>0</v>
      </c>
      <c r="P32" s="99">
        <f t="shared" si="35"/>
        <v>0</v>
      </c>
      <c r="Q32" s="99">
        <f t="shared" si="36"/>
        <v>0</v>
      </c>
      <c r="R32" s="99">
        <v>0</v>
      </c>
      <c r="S32" s="99">
        <v>0</v>
      </c>
      <c r="T32" s="99">
        <f t="shared" si="37"/>
        <v>0</v>
      </c>
      <c r="U32" s="99">
        <f t="shared" si="38"/>
        <v>0</v>
      </c>
      <c r="V32" s="99">
        <v>30</v>
      </c>
      <c r="W32" s="99">
        <v>0</v>
      </c>
      <c r="X32" s="99">
        <f t="shared" si="39"/>
        <v>30</v>
      </c>
      <c r="Y32" s="99">
        <f t="shared" si="40"/>
        <v>3.7227000000000001</v>
      </c>
      <c r="Z32" s="99">
        <v>0</v>
      </c>
      <c r="AA32" s="99">
        <v>0</v>
      </c>
      <c r="AB32" s="99">
        <f t="shared" si="41"/>
        <v>0</v>
      </c>
      <c r="AC32" s="99">
        <f t="shared" si="42"/>
        <v>0</v>
      </c>
      <c r="AD32" s="99">
        <v>0</v>
      </c>
      <c r="AE32" s="99">
        <v>0</v>
      </c>
      <c r="AF32" s="99">
        <f t="shared" si="43"/>
        <v>0</v>
      </c>
      <c r="AG32" s="99">
        <f t="shared" si="44"/>
        <v>0</v>
      </c>
      <c r="AH32" s="99">
        <v>0</v>
      </c>
      <c r="AI32" s="99">
        <v>0</v>
      </c>
      <c r="AJ32" s="99">
        <f t="shared" si="45"/>
        <v>0</v>
      </c>
      <c r="AK32" s="99">
        <f t="shared" si="46"/>
        <v>0</v>
      </c>
      <c r="AL32" s="99">
        <v>0</v>
      </c>
      <c r="AM32" s="99">
        <v>0</v>
      </c>
      <c r="AN32" s="99">
        <f t="shared" si="47"/>
        <v>0</v>
      </c>
      <c r="AO32" s="99">
        <f t="shared" si="48"/>
        <v>0</v>
      </c>
      <c r="AP32" s="99">
        <v>0</v>
      </c>
      <c r="AQ32" s="99">
        <v>0</v>
      </c>
      <c r="AR32" s="99">
        <f t="shared" si="49"/>
        <v>0</v>
      </c>
      <c r="AS32" s="99">
        <f t="shared" si="50"/>
        <v>0</v>
      </c>
      <c r="AT32" s="99">
        <f t="shared" si="51"/>
        <v>20567.722699999998</v>
      </c>
    </row>
    <row r="33" spans="1:46" x14ac:dyDescent="0.25">
      <c r="A33" s="124"/>
      <c r="B33" s="103" t="s">
        <v>99</v>
      </c>
      <c r="C33" s="114"/>
      <c r="D33" s="103" t="s">
        <v>100</v>
      </c>
      <c r="E33" s="96">
        <f t="shared" si="52"/>
        <v>22623.5</v>
      </c>
      <c r="F33" s="85">
        <v>12493</v>
      </c>
      <c r="G33" s="97"/>
      <c r="H33" s="101"/>
      <c r="J33" s="99">
        <v>22370.11</v>
      </c>
      <c r="K33" s="99">
        <v>0</v>
      </c>
      <c r="L33" s="99">
        <f t="shared" si="33"/>
        <v>22370.11</v>
      </c>
      <c r="M33" s="99">
        <f t="shared" si="34"/>
        <v>22370.11</v>
      </c>
      <c r="N33" s="99">
        <v>0</v>
      </c>
      <c r="O33" s="99">
        <v>0</v>
      </c>
      <c r="P33" s="99">
        <f t="shared" si="35"/>
        <v>0</v>
      </c>
      <c r="Q33" s="99">
        <f t="shared" si="36"/>
        <v>0</v>
      </c>
      <c r="R33" s="99">
        <v>0</v>
      </c>
      <c r="S33" s="99">
        <v>0</v>
      </c>
      <c r="T33" s="99">
        <f t="shared" si="37"/>
        <v>0</v>
      </c>
      <c r="U33" s="99">
        <f t="shared" si="38"/>
        <v>0</v>
      </c>
      <c r="V33" s="99">
        <v>2041.99</v>
      </c>
      <c r="W33" s="99">
        <v>0</v>
      </c>
      <c r="X33" s="99">
        <f t="shared" si="39"/>
        <v>2041.99</v>
      </c>
      <c r="Y33" s="99">
        <f t="shared" si="40"/>
        <v>253.39053910000001</v>
      </c>
      <c r="Z33" s="99">
        <v>0</v>
      </c>
      <c r="AA33" s="99">
        <v>0</v>
      </c>
      <c r="AB33" s="99">
        <f t="shared" si="41"/>
        <v>0</v>
      </c>
      <c r="AC33" s="99">
        <f t="shared" si="42"/>
        <v>0</v>
      </c>
      <c r="AD33" s="99">
        <v>0</v>
      </c>
      <c r="AE33" s="99">
        <v>0</v>
      </c>
      <c r="AF33" s="99">
        <f t="shared" si="43"/>
        <v>0</v>
      </c>
      <c r="AG33" s="99">
        <f t="shared" si="44"/>
        <v>0</v>
      </c>
      <c r="AH33" s="99">
        <v>0</v>
      </c>
      <c r="AI33" s="99">
        <v>0</v>
      </c>
      <c r="AJ33" s="99">
        <f t="shared" si="45"/>
        <v>0</v>
      </c>
      <c r="AK33" s="99">
        <f t="shared" si="46"/>
        <v>0</v>
      </c>
      <c r="AL33" s="99">
        <v>0</v>
      </c>
      <c r="AM33" s="99">
        <v>0</v>
      </c>
      <c r="AN33" s="99">
        <f t="shared" si="47"/>
        <v>0</v>
      </c>
      <c r="AO33" s="99">
        <f t="shared" si="48"/>
        <v>0</v>
      </c>
      <c r="AP33" s="99">
        <v>0</v>
      </c>
      <c r="AQ33" s="99">
        <v>0</v>
      </c>
      <c r="AR33" s="99">
        <f t="shared" si="49"/>
        <v>0</v>
      </c>
      <c r="AS33" s="99">
        <f t="shared" si="50"/>
        <v>0</v>
      </c>
      <c r="AT33" s="99">
        <f t="shared" si="51"/>
        <v>22623.500539100001</v>
      </c>
    </row>
    <row r="34" spans="1:46" x14ac:dyDescent="0.25">
      <c r="A34" s="124"/>
      <c r="B34" s="103" t="s">
        <v>101</v>
      </c>
      <c r="C34" s="114"/>
      <c r="D34" s="103" t="s">
        <v>102</v>
      </c>
      <c r="E34" s="96">
        <f t="shared" si="52"/>
        <v>184996.89</v>
      </c>
      <c r="F34" s="85">
        <v>8305</v>
      </c>
      <c r="G34" s="97"/>
      <c r="H34" s="101"/>
      <c r="J34" s="99">
        <v>184996.89</v>
      </c>
      <c r="K34" s="99">
        <v>0</v>
      </c>
      <c r="L34" s="99">
        <f t="shared" si="33"/>
        <v>184996.89</v>
      </c>
      <c r="M34" s="99">
        <f t="shared" si="34"/>
        <v>184996.89</v>
      </c>
      <c r="N34" s="99">
        <v>0</v>
      </c>
      <c r="O34" s="99">
        <v>0</v>
      </c>
      <c r="P34" s="99">
        <f t="shared" si="35"/>
        <v>0</v>
      </c>
      <c r="Q34" s="99">
        <f t="shared" si="36"/>
        <v>0</v>
      </c>
      <c r="R34" s="99">
        <v>0</v>
      </c>
      <c r="S34" s="99">
        <v>0</v>
      </c>
      <c r="T34" s="99">
        <f t="shared" si="37"/>
        <v>0</v>
      </c>
      <c r="U34" s="99">
        <f t="shared" si="38"/>
        <v>0</v>
      </c>
      <c r="V34" s="99">
        <v>0</v>
      </c>
      <c r="W34" s="99">
        <v>0</v>
      </c>
      <c r="X34" s="99">
        <f t="shared" si="39"/>
        <v>0</v>
      </c>
      <c r="Y34" s="99">
        <f t="shared" si="40"/>
        <v>0</v>
      </c>
      <c r="Z34" s="99">
        <v>0</v>
      </c>
      <c r="AA34" s="99">
        <v>0</v>
      </c>
      <c r="AB34" s="99">
        <f t="shared" si="41"/>
        <v>0</v>
      </c>
      <c r="AC34" s="99">
        <f t="shared" si="42"/>
        <v>0</v>
      </c>
      <c r="AD34" s="99">
        <v>0</v>
      </c>
      <c r="AE34" s="99">
        <v>0</v>
      </c>
      <c r="AF34" s="99">
        <f t="shared" si="43"/>
        <v>0</v>
      </c>
      <c r="AG34" s="99">
        <f t="shared" si="44"/>
        <v>0</v>
      </c>
      <c r="AH34" s="99">
        <v>0</v>
      </c>
      <c r="AI34" s="99">
        <v>0</v>
      </c>
      <c r="AJ34" s="99">
        <f t="shared" si="45"/>
        <v>0</v>
      </c>
      <c r="AK34" s="99">
        <f t="shared" si="46"/>
        <v>0</v>
      </c>
      <c r="AL34" s="99">
        <v>0</v>
      </c>
      <c r="AM34" s="99">
        <v>0</v>
      </c>
      <c r="AN34" s="99">
        <f t="shared" si="47"/>
        <v>0</v>
      </c>
      <c r="AO34" s="99">
        <f t="shared" si="48"/>
        <v>0</v>
      </c>
      <c r="AP34" s="99">
        <v>0</v>
      </c>
      <c r="AQ34" s="99">
        <v>0</v>
      </c>
      <c r="AR34" s="99">
        <f t="shared" si="49"/>
        <v>0</v>
      </c>
      <c r="AS34" s="99">
        <f t="shared" si="50"/>
        <v>0</v>
      </c>
      <c r="AT34" s="99">
        <f t="shared" si="51"/>
        <v>184996.89</v>
      </c>
    </row>
    <row r="35" spans="1:46" ht="14.5" x14ac:dyDescent="0.35">
      <c r="A35" s="125"/>
      <c r="B35" s="103" t="s">
        <v>103</v>
      </c>
      <c r="C35" s="117"/>
      <c r="D35" s="118" t="s">
        <v>79</v>
      </c>
      <c r="E35" s="119">
        <f t="shared" si="52"/>
        <v>0</v>
      </c>
      <c r="F35" s="85">
        <v>0</v>
      </c>
      <c r="G35" s="120"/>
      <c r="H35" s="121"/>
      <c r="J35" s="122">
        <v>0</v>
      </c>
      <c r="K35" s="122">
        <v>0</v>
      </c>
      <c r="L35" s="122">
        <f t="shared" si="33"/>
        <v>0</v>
      </c>
      <c r="M35" s="122">
        <f t="shared" si="34"/>
        <v>0</v>
      </c>
      <c r="N35" s="122">
        <v>0</v>
      </c>
      <c r="O35" s="122">
        <v>0</v>
      </c>
      <c r="P35" s="122">
        <f t="shared" si="35"/>
        <v>0</v>
      </c>
      <c r="Q35" s="122">
        <f t="shared" si="36"/>
        <v>0</v>
      </c>
      <c r="R35" s="99">
        <v>0</v>
      </c>
      <c r="S35" s="122">
        <v>0</v>
      </c>
      <c r="T35" s="122">
        <f t="shared" si="37"/>
        <v>0</v>
      </c>
      <c r="U35" s="122">
        <f t="shared" si="38"/>
        <v>0</v>
      </c>
      <c r="V35" s="99">
        <v>0</v>
      </c>
      <c r="W35" s="122">
        <v>0</v>
      </c>
      <c r="X35" s="122">
        <f t="shared" si="39"/>
        <v>0</v>
      </c>
      <c r="Y35" s="122">
        <f t="shared" si="40"/>
        <v>0</v>
      </c>
      <c r="Z35" s="99">
        <v>0</v>
      </c>
      <c r="AA35" s="122">
        <v>0</v>
      </c>
      <c r="AB35" s="122">
        <f t="shared" si="41"/>
        <v>0</v>
      </c>
      <c r="AC35" s="122">
        <f t="shared" si="42"/>
        <v>0</v>
      </c>
      <c r="AD35" s="99">
        <v>0</v>
      </c>
      <c r="AE35" s="122">
        <v>0</v>
      </c>
      <c r="AF35" s="122">
        <f t="shared" si="43"/>
        <v>0</v>
      </c>
      <c r="AG35" s="122">
        <f t="shared" si="44"/>
        <v>0</v>
      </c>
      <c r="AH35" s="99">
        <v>0</v>
      </c>
      <c r="AI35" s="122">
        <v>0</v>
      </c>
      <c r="AJ35" s="122">
        <f t="shared" si="45"/>
        <v>0</v>
      </c>
      <c r="AK35" s="122">
        <f t="shared" si="46"/>
        <v>0</v>
      </c>
      <c r="AL35" s="99">
        <v>0</v>
      </c>
      <c r="AM35" s="122">
        <v>0</v>
      </c>
      <c r="AN35" s="122">
        <f t="shared" si="47"/>
        <v>0</v>
      </c>
      <c r="AO35" s="122">
        <f t="shared" si="48"/>
        <v>0</v>
      </c>
      <c r="AP35" s="99">
        <v>0</v>
      </c>
      <c r="AQ35" s="122">
        <v>0</v>
      </c>
      <c r="AR35" s="122">
        <f t="shared" si="49"/>
        <v>0</v>
      </c>
      <c r="AS35" s="122">
        <f t="shared" si="50"/>
        <v>0</v>
      </c>
      <c r="AT35" s="122">
        <f t="shared" si="51"/>
        <v>0</v>
      </c>
    </row>
    <row r="36" spans="1:46" x14ac:dyDescent="0.25">
      <c r="A36" s="124"/>
      <c r="B36" s="103" t="s">
        <v>104</v>
      </c>
      <c r="C36" s="114"/>
      <c r="D36" s="103" t="s">
        <v>105</v>
      </c>
      <c r="E36" s="96">
        <f t="shared" si="52"/>
        <v>121.6</v>
      </c>
      <c r="F36" s="85">
        <v>1490000</v>
      </c>
      <c r="G36" s="97"/>
      <c r="H36" s="101"/>
      <c r="J36" s="99">
        <v>121.6</v>
      </c>
      <c r="K36" s="99">
        <v>0</v>
      </c>
      <c r="L36" s="99">
        <f t="shared" si="33"/>
        <v>121.6</v>
      </c>
      <c r="M36" s="99">
        <f t="shared" si="34"/>
        <v>121.6</v>
      </c>
      <c r="N36" s="99">
        <v>0</v>
      </c>
      <c r="O36" s="99">
        <v>0</v>
      </c>
      <c r="P36" s="99">
        <f t="shared" si="35"/>
        <v>0</v>
      </c>
      <c r="Q36" s="99">
        <f t="shared" si="36"/>
        <v>0</v>
      </c>
      <c r="R36" s="99">
        <v>0</v>
      </c>
      <c r="S36" s="99">
        <v>0</v>
      </c>
      <c r="T36" s="99">
        <f t="shared" si="37"/>
        <v>0</v>
      </c>
      <c r="U36" s="99">
        <f t="shared" si="38"/>
        <v>0</v>
      </c>
      <c r="V36" s="99">
        <v>0</v>
      </c>
      <c r="W36" s="99">
        <v>0</v>
      </c>
      <c r="X36" s="99">
        <f t="shared" si="39"/>
        <v>0</v>
      </c>
      <c r="Y36" s="99">
        <f t="shared" si="40"/>
        <v>0</v>
      </c>
      <c r="Z36" s="99">
        <v>0</v>
      </c>
      <c r="AA36" s="99">
        <v>0</v>
      </c>
      <c r="AB36" s="99">
        <f t="shared" si="41"/>
        <v>0</v>
      </c>
      <c r="AC36" s="99">
        <f t="shared" si="42"/>
        <v>0</v>
      </c>
      <c r="AD36" s="99">
        <v>0</v>
      </c>
      <c r="AE36" s="99">
        <v>0</v>
      </c>
      <c r="AF36" s="99">
        <f t="shared" si="43"/>
        <v>0</v>
      </c>
      <c r="AG36" s="99">
        <f t="shared" si="44"/>
        <v>0</v>
      </c>
      <c r="AH36" s="99">
        <v>0</v>
      </c>
      <c r="AI36" s="99">
        <v>0</v>
      </c>
      <c r="AJ36" s="99">
        <f t="shared" si="45"/>
        <v>0</v>
      </c>
      <c r="AK36" s="99">
        <f t="shared" si="46"/>
        <v>0</v>
      </c>
      <c r="AL36" s="99">
        <v>0</v>
      </c>
      <c r="AM36" s="99">
        <v>0</v>
      </c>
      <c r="AN36" s="99">
        <f t="shared" si="47"/>
        <v>0</v>
      </c>
      <c r="AO36" s="99">
        <f t="shared" si="48"/>
        <v>0</v>
      </c>
      <c r="AP36" s="99">
        <v>0</v>
      </c>
      <c r="AQ36" s="99">
        <v>0</v>
      </c>
      <c r="AR36" s="99">
        <f t="shared" si="49"/>
        <v>0</v>
      </c>
      <c r="AS36" s="99">
        <f t="shared" si="50"/>
        <v>0</v>
      </c>
      <c r="AT36" s="99">
        <f t="shared" si="51"/>
        <v>121.6</v>
      </c>
    </row>
    <row r="37" spans="1:46" x14ac:dyDescent="0.25">
      <c r="A37" s="113"/>
      <c r="B37" s="103">
        <v>3</v>
      </c>
      <c r="C37" s="114"/>
      <c r="D37" s="103" t="s">
        <v>106</v>
      </c>
      <c r="E37" s="96">
        <f t="shared" si="52"/>
        <v>0</v>
      </c>
      <c r="F37" s="85">
        <v>878419</v>
      </c>
      <c r="G37" s="97" t="s">
        <v>107</v>
      </c>
      <c r="H37" s="101" t="s">
        <v>107</v>
      </c>
      <c r="J37" s="99">
        <v>0</v>
      </c>
      <c r="K37" s="99">
        <v>0</v>
      </c>
      <c r="L37" s="99">
        <f t="shared" si="33"/>
        <v>0</v>
      </c>
      <c r="M37" s="99">
        <f t="shared" si="34"/>
        <v>0</v>
      </c>
      <c r="N37" s="99">
        <v>0</v>
      </c>
      <c r="O37" s="99">
        <v>0</v>
      </c>
      <c r="P37" s="99">
        <f t="shared" si="35"/>
        <v>0</v>
      </c>
      <c r="Q37" s="99">
        <f t="shared" si="36"/>
        <v>0</v>
      </c>
      <c r="R37" s="99">
        <v>0</v>
      </c>
      <c r="S37" s="99">
        <v>0</v>
      </c>
      <c r="T37" s="99">
        <f t="shared" si="37"/>
        <v>0</v>
      </c>
      <c r="U37" s="99">
        <f t="shared" si="38"/>
        <v>0</v>
      </c>
      <c r="V37" s="99">
        <v>0</v>
      </c>
      <c r="W37" s="99">
        <v>0</v>
      </c>
      <c r="X37" s="99">
        <f t="shared" si="39"/>
        <v>0</v>
      </c>
      <c r="Y37" s="99">
        <f t="shared" si="40"/>
        <v>0</v>
      </c>
      <c r="Z37" s="99">
        <v>0</v>
      </c>
      <c r="AA37" s="99">
        <v>0</v>
      </c>
      <c r="AB37" s="99">
        <f t="shared" si="41"/>
        <v>0</v>
      </c>
      <c r="AC37" s="99">
        <f t="shared" si="42"/>
        <v>0</v>
      </c>
      <c r="AD37" s="99">
        <v>0</v>
      </c>
      <c r="AE37" s="99">
        <v>0</v>
      </c>
      <c r="AF37" s="99">
        <f t="shared" si="43"/>
        <v>0</v>
      </c>
      <c r="AG37" s="99">
        <f t="shared" si="44"/>
        <v>0</v>
      </c>
      <c r="AH37" s="99">
        <v>0</v>
      </c>
      <c r="AI37" s="99">
        <v>0</v>
      </c>
      <c r="AJ37" s="99">
        <f t="shared" si="45"/>
        <v>0</v>
      </c>
      <c r="AK37" s="99">
        <f t="shared" si="46"/>
        <v>0</v>
      </c>
      <c r="AL37" s="99">
        <v>0</v>
      </c>
      <c r="AM37" s="99">
        <v>0</v>
      </c>
      <c r="AN37" s="99">
        <f t="shared" si="47"/>
        <v>0</v>
      </c>
      <c r="AO37" s="99">
        <f t="shared" si="48"/>
        <v>0</v>
      </c>
      <c r="AP37" s="99">
        <v>0</v>
      </c>
      <c r="AQ37" s="99">
        <v>0</v>
      </c>
      <c r="AR37" s="99">
        <f t="shared" si="49"/>
        <v>0</v>
      </c>
      <c r="AS37" s="99">
        <f t="shared" si="50"/>
        <v>0</v>
      </c>
      <c r="AT37" s="99">
        <f t="shared" si="51"/>
        <v>0</v>
      </c>
    </row>
    <row r="38" spans="1:46" ht="14.5" x14ac:dyDescent="0.35">
      <c r="A38" s="113"/>
      <c r="B38" s="103"/>
      <c r="C38" s="114"/>
      <c r="D38" s="107" t="s">
        <v>108</v>
      </c>
      <c r="E38" s="126">
        <f>SUM(E19:E37)</f>
        <v>10262021.050000001</v>
      </c>
      <c r="F38" s="126">
        <f>SUM(F19:F37)</f>
        <v>19838419</v>
      </c>
      <c r="G38" s="127"/>
      <c r="H38" s="128"/>
      <c r="J38" s="129">
        <f t="shared" ref="J38:AT38" si="53">SUM(J19:J37)</f>
        <v>10076844.939999999</v>
      </c>
      <c r="K38" s="129">
        <f t="shared" si="53"/>
        <v>0</v>
      </c>
      <c r="L38" s="129">
        <f t="shared" si="53"/>
        <v>10076844.939999999</v>
      </c>
      <c r="M38" s="129">
        <f t="shared" si="53"/>
        <v>10076844.939999999</v>
      </c>
      <c r="N38" s="129">
        <f t="shared" si="53"/>
        <v>184919</v>
      </c>
      <c r="O38" s="129">
        <f t="shared" si="53"/>
        <v>0</v>
      </c>
      <c r="P38" s="129">
        <f t="shared" si="53"/>
        <v>184919</v>
      </c>
      <c r="Q38" s="129">
        <f t="shared" si="53"/>
        <v>184919</v>
      </c>
      <c r="R38" s="129">
        <f t="shared" si="53"/>
        <v>0</v>
      </c>
      <c r="S38" s="129">
        <f t="shared" si="53"/>
        <v>0</v>
      </c>
      <c r="T38" s="129">
        <f t="shared" si="53"/>
        <v>0</v>
      </c>
      <c r="U38" s="129">
        <f t="shared" si="53"/>
        <v>0</v>
      </c>
      <c r="V38" s="129">
        <f t="shared" si="53"/>
        <v>2071.9899999999998</v>
      </c>
      <c r="W38" s="129">
        <f t="shared" si="53"/>
        <v>0</v>
      </c>
      <c r="X38" s="129">
        <f t="shared" si="53"/>
        <v>2071.9899999999998</v>
      </c>
      <c r="Y38" s="129">
        <f t="shared" si="53"/>
        <v>257.11323909999999</v>
      </c>
      <c r="Z38" s="129">
        <f t="shared" si="53"/>
        <v>0</v>
      </c>
      <c r="AA38" s="129">
        <f t="shared" si="53"/>
        <v>0</v>
      </c>
      <c r="AB38" s="129">
        <f t="shared" si="53"/>
        <v>0</v>
      </c>
      <c r="AC38" s="129">
        <f t="shared" si="53"/>
        <v>0</v>
      </c>
      <c r="AD38" s="129">
        <f t="shared" si="53"/>
        <v>0</v>
      </c>
      <c r="AE38" s="129">
        <f t="shared" si="53"/>
        <v>0</v>
      </c>
      <c r="AF38" s="129">
        <f t="shared" si="53"/>
        <v>0</v>
      </c>
      <c r="AG38" s="129">
        <f t="shared" si="53"/>
        <v>0</v>
      </c>
      <c r="AH38" s="129">
        <f t="shared" si="53"/>
        <v>0</v>
      </c>
      <c r="AI38" s="129">
        <f t="shared" si="53"/>
        <v>0</v>
      </c>
      <c r="AJ38" s="129">
        <f t="shared" si="53"/>
        <v>0</v>
      </c>
      <c r="AK38" s="129">
        <f t="shared" si="53"/>
        <v>0</v>
      </c>
      <c r="AL38" s="129">
        <f t="shared" si="53"/>
        <v>0</v>
      </c>
      <c r="AM38" s="129">
        <f t="shared" si="53"/>
        <v>0</v>
      </c>
      <c r="AN38" s="129">
        <f t="shared" si="53"/>
        <v>0</v>
      </c>
      <c r="AO38" s="129">
        <f t="shared" si="53"/>
        <v>0</v>
      </c>
      <c r="AP38" s="129">
        <f t="shared" si="53"/>
        <v>0</v>
      </c>
      <c r="AQ38" s="129">
        <f t="shared" si="53"/>
        <v>0</v>
      </c>
      <c r="AR38" s="129">
        <f t="shared" si="53"/>
        <v>0</v>
      </c>
      <c r="AS38" s="129">
        <f t="shared" si="53"/>
        <v>0</v>
      </c>
      <c r="AT38" s="129">
        <f t="shared" si="53"/>
        <v>10262021.0532391</v>
      </c>
    </row>
    <row r="39" spans="1:46" x14ac:dyDescent="0.25">
      <c r="A39" s="113"/>
      <c r="B39" s="103"/>
      <c r="C39" s="114"/>
      <c r="D39" s="103"/>
      <c r="E39" s="96"/>
      <c r="F39" s="96"/>
      <c r="G39" s="97"/>
      <c r="H39" s="98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</row>
    <row r="40" spans="1:46" x14ac:dyDescent="0.25">
      <c r="A40" s="130" t="s">
        <v>109</v>
      </c>
      <c r="B40" s="82"/>
      <c r="C40" s="83"/>
      <c r="D40" s="115" t="s">
        <v>110</v>
      </c>
      <c r="E40" s="96"/>
      <c r="F40" s="96"/>
      <c r="G40" s="97"/>
      <c r="H40" s="98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</row>
    <row r="41" spans="1:46" x14ac:dyDescent="0.25">
      <c r="A41" s="81"/>
      <c r="B41" s="82">
        <v>1</v>
      </c>
      <c r="C41" s="83"/>
      <c r="D41" s="131" t="s">
        <v>111</v>
      </c>
      <c r="E41" s="96"/>
      <c r="F41" s="96"/>
      <c r="G41" s="97" t="s">
        <v>112</v>
      </c>
      <c r="H41" s="101" t="s">
        <v>112</v>
      </c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</row>
    <row r="42" spans="1:46" ht="13" x14ac:dyDescent="0.3">
      <c r="A42" s="81"/>
      <c r="B42" s="82"/>
      <c r="C42" s="132" t="s">
        <v>88</v>
      </c>
      <c r="D42" s="133" t="s">
        <v>113</v>
      </c>
      <c r="E42" s="134">
        <f t="shared" ref="E42:E44" si="54">ROUND(AT42,2)</f>
        <v>0</v>
      </c>
      <c r="F42" s="85">
        <v>0</v>
      </c>
      <c r="G42" s="135" t="s">
        <v>114</v>
      </c>
      <c r="H42" s="136" t="s">
        <v>114</v>
      </c>
      <c r="J42" s="137">
        <v>365298</v>
      </c>
      <c r="K42" s="137">
        <v>-365298</v>
      </c>
      <c r="L42" s="137">
        <f t="shared" ref="L42:L50" si="55">SUM(J42:K42)</f>
        <v>0</v>
      </c>
      <c r="M42" s="137">
        <f t="shared" ref="M42:M50" si="56">L42</f>
        <v>0</v>
      </c>
      <c r="N42" s="137">
        <v>0</v>
      </c>
      <c r="O42" s="137">
        <v>0</v>
      </c>
      <c r="P42" s="137">
        <f t="shared" ref="P42:P50" si="57">SUM(N42:O42)</f>
        <v>0</v>
      </c>
      <c r="Q42" s="137">
        <f t="shared" ref="Q42:Q50" si="58">P$1*P42</f>
        <v>0</v>
      </c>
      <c r="R42" s="137">
        <v>0</v>
      </c>
      <c r="S42" s="137">
        <v>0</v>
      </c>
      <c r="T42" s="137">
        <f t="shared" ref="T42:T50" si="59">SUM(R42:S42)</f>
        <v>0</v>
      </c>
      <c r="U42" s="137">
        <f t="shared" ref="U42:U50" si="60">T$1*T42</f>
        <v>0</v>
      </c>
      <c r="V42" s="137">
        <v>0</v>
      </c>
      <c r="W42" s="137">
        <v>0</v>
      </c>
      <c r="X42" s="137">
        <f t="shared" ref="X42:X50" si="61">SUM(V42:W42)</f>
        <v>0</v>
      </c>
      <c r="Y42" s="137">
        <f t="shared" ref="Y42:Y50" si="62">X$1*X42</f>
        <v>0</v>
      </c>
      <c r="Z42" s="137">
        <v>0</v>
      </c>
      <c r="AA42" s="137">
        <v>0</v>
      </c>
      <c r="AB42" s="137">
        <f t="shared" ref="AB42:AB50" si="63">SUM(Z42:AA42)</f>
        <v>0</v>
      </c>
      <c r="AC42" s="137">
        <f t="shared" ref="AC42:AC50" si="64">AB$1*AB42</f>
        <v>0</v>
      </c>
      <c r="AD42" s="137">
        <v>0</v>
      </c>
      <c r="AE42" s="137">
        <v>0</v>
      </c>
      <c r="AF42" s="137">
        <f t="shared" ref="AF42:AF50" si="65">SUM(AD42:AE42)</f>
        <v>0</v>
      </c>
      <c r="AG42" s="137">
        <f t="shared" ref="AG42:AG50" si="66">AF$1*AF42</f>
        <v>0</v>
      </c>
      <c r="AH42" s="137">
        <v>0</v>
      </c>
      <c r="AI42" s="137">
        <v>0</v>
      </c>
      <c r="AJ42" s="137">
        <f t="shared" ref="AJ42:AJ50" si="67">SUM(AH42:AI42)</f>
        <v>0</v>
      </c>
      <c r="AK42" s="137">
        <f t="shared" ref="AK42:AK50" si="68">AJ$1*AJ42</f>
        <v>0</v>
      </c>
      <c r="AL42" s="137">
        <v>0</v>
      </c>
      <c r="AM42" s="137">
        <v>0</v>
      </c>
      <c r="AN42" s="137">
        <f t="shared" ref="AN42:AN50" si="69">SUM(AL42:AM42)</f>
        <v>0</v>
      </c>
      <c r="AO42" s="137">
        <f t="shared" ref="AO42:AO50" si="70">AN$1*AN42</f>
        <v>0</v>
      </c>
      <c r="AP42" s="137">
        <v>0</v>
      </c>
      <c r="AQ42" s="137">
        <v>0</v>
      </c>
      <c r="AR42" s="137">
        <f t="shared" ref="AR42:AR50" si="71">SUM(AP42:AQ42)</f>
        <v>0</v>
      </c>
      <c r="AS42" s="137">
        <f t="shared" ref="AS42:AS50" si="72">AR$1*AR42</f>
        <v>0</v>
      </c>
      <c r="AT42" s="137">
        <f t="shared" ref="AT42:AT50" si="73">M42+Q42+U42+Y42+AC42+AG42+AK42+AO42+AS42</f>
        <v>0</v>
      </c>
    </row>
    <row r="43" spans="1:46" ht="13" x14ac:dyDescent="0.3">
      <c r="A43" s="81"/>
      <c r="B43" s="82"/>
      <c r="C43" s="83" t="s">
        <v>115</v>
      </c>
      <c r="D43" s="123" t="s">
        <v>116</v>
      </c>
      <c r="E43" s="96">
        <f t="shared" si="54"/>
        <v>654279.23</v>
      </c>
      <c r="F43" s="85">
        <v>654180</v>
      </c>
      <c r="G43" s="97" t="s">
        <v>117</v>
      </c>
      <c r="H43" s="101" t="s">
        <v>117</v>
      </c>
      <c r="J43" s="99">
        <v>654179.96</v>
      </c>
      <c r="K43" s="99">
        <v>0</v>
      </c>
      <c r="L43" s="99">
        <f t="shared" si="55"/>
        <v>654179.96</v>
      </c>
      <c r="M43" s="99">
        <f t="shared" si="56"/>
        <v>654179.96</v>
      </c>
      <c r="N43" s="99">
        <v>0</v>
      </c>
      <c r="O43" s="99">
        <v>0</v>
      </c>
      <c r="P43" s="99">
        <f t="shared" si="57"/>
        <v>0</v>
      </c>
      <c r="Q43" s="99">
        <f t="shared" si="58"/>
        <v>0</v>
      </c>
      <c r="R43" s="137">
        <v>0</v>
      </c>
      <c r="S43" s="99">
        <v>0</v>
      </c>
      <c r="T43" s="99">
        <f t="shared" si="59"/>
        <v>0</v>
      </c>
      <c r="U43" s="99">
        <f t="shared" si="60"/>
        <v>0</v>
      </c>
      <c r="V43" s="137">
        <v>800</v>
      </c>
      <c r="W43" s="99">
        <v>0</v>
      </c>
      <c r="X43" s="99">
        <f t="shared" si="61"/>
        <v>800</v>
      </c>
      <c r="Y43" s="99">
        <f t="shared" si="62"/>
        <v>99.272000000000006</v>
      </c>
      <c r="Z43" s="137">
        <v>0</v>
      </c>
      <c r="AA43" s="99">
        <v>0</v>
      </c>
      <c r="AB43" s="99">
        <f t="shared" si="63"/>
        <v>0</v>
      </c>
      <c r="AC43" s="99">
        <f t="shared" si="64"/>
        <v>0</v>
      </c>
      <c r="AD43" s="137">
        <v>0</v>
      </c>
      <c r="AE43" s="99">
        <v>0</v>
      </c>
      <c r="AF43" s="99">
        <f t="shared" si="65"/>
        <v>0</v>
      </c>
      <c r="AG43" s="99">
        <f t="shared" si="66"/>
        <v>0</v>
      </c>
      <c r="AH43" s="137">
        <v>0</v>
      </c>
      <c r="AI43" s="99">
        <v>0</v>
      </c>
      <c r="AJ43" s="99">
        <f t="shared" si="67"/>
        <v>0</v>
      </c>
      <c r="AK43" s="99">
        <f t="shared" si="68"/>
        <v>0</v>
      </c>
      <c r="AL43" s="137">
        <v>0</v>
      </c>
      <c r="AM43" s="99">
        <v>0</v>
      </c>
      <c r="AN43" s="99">
        <f t="shared" si="69"/>
        <v>0</v>
      </c>
      <c r="AO43" s="99">
        <f t="shared" si="70"/>
        <v>0</v>
      </c>
      <c r="AP43" s="137">
        <v>0</v>
      </c>
      <c r="AQ43" s="99">
        <v>0</v>
      </c>
      <c r="AR43" s="99">
        <f t="shared" si="71"/>
        <v>0</v>
      </c>
      <c r="AS43" s="99">
        <f t="shared" si="72"/>
        <v>0</v>
      </c>
      <c r="AT43" s="99">
        <f t="shared" si="73"/>
        <v>654279.23199999996</v>
      </c>
    </row>
    <row r="44" spans="1:46" ht="13" x14ac:dyDescent="0.3">
      <c r="A44" s="81"/>
      <c r="B44" s="82"/>
      <c r="C44" s="83" t="s">
        <v>118</v>
      </c>
      <c r="D44" s="123" t="s">
        <v>119</v>
      </c>
      <c r="E44" s="96">
        <f t="shared" si="54"/>
        <v>0</v>
      </c>
      <c r="F44" s="85">
        <v>0</v>
      </c>
      <c r="G44" s="97"/>
      <c r="H44" s="98"/>
      <c r="J44" s="99">
        <v>0</v>
      </c>
      <c r="K44" s="99">
        <v>0</v>
      </c>
      <c r="L44" s="99">
        <f t="shared" si="55"/>
        <v>0</v>
      </c>
      <c r="M44" s="99">
        <f t="shared" si="56"/>
        <v>0</v>
      </c>
      <c r="N44" s="99">
        <v>0</v>
      </c>
      <c r="O44" s="99">
        <v>0</v>
      </c>
      <c r="P44" s="99">
        <f t="shared" si="57"/>
        <v>0</v>
      </c>
      <c r="Q44" s="99">
        <f t="shared" si="58"/>
        <v>0</v>
      </c>
      <c r="R44" s="137">
        <v>0</v>
      </c>
      <c r="S44" s="99">
        <v>0</v>
      </c>
      <c r="T44" s="99">
        <f t="shared" si="59"/>
        <v>0</v>
      </c>
      <c r="U44" s="99">
        <f t="shared" si="60"/>
        <v>0</v>
      </c>
      <c r="V44" s="137">
        <v>0</v>
      </c>
      <c r="W44" s="99">
        <v>0</v>
      </c>
      <c r="X44" s="99">
        <f t="shared" si="61"/>
        <v>0</v>
      </c>
      <c r="Y44" s="99">
        <f t="shared" si="62"/>
        <v>0</v>
      </c>
      <c r="Z44" s="137">
        <v>0</v>
      </c>
      <c r="AA44" s="99">
        <v>0</v>
      </c>
      <c r="AB44" s="99">
        <f t="shared" si="63"/>
        <v>0</v>
      </c>
      <c r="AC44" s="99">
        <f t="shared" si="64"/>
        <v>0</v>
      </c>
      <c r="AD44" s="137">
        <v>0</v>
      </c>
      <c r="AE44" s="99">
        <v>0</v>
      </c>
      <c r="AF44" s="99">
        <f t="shared" si="65"/>
        <v>0</v>
      </c>
      <c r="AG44" s="99">
        <f t="shared" si="66"/>
        <v>0</v>
      </c>
      <c r="AH44" s="137">
        <v>0</v>
      </c>
      <c r="AI44" s="99">
        <v>0</v>
      </c>
      <c r="AJ44" s="99">
        <f t="shared" si="67"/>
        <v>0</v>
      </c>
      <c r="AK44" s="99">
        <f t="shared" si="68"/>
        <v>0</v>
      </c>
      <c r="AL44" s="137">
        <v>0</v>
      </c>
      <c r="AM44" s="99">
        <v>0</v>
      </c>
      <c r="AN44" s="99">
        <f t="shared" si="69"/>
        <v>0</v>
      </c>
      <c r="AO44" s="99">
        <f t="shared" si="70"/>
        <v>0</v>
      </c>
      <c r="AP44" s="137">
        <v>0</v>
      </c>
      <c r="AQ44" s="99">
        <v>0</v>
      </c>
      <c r="AR44" s="99">
        <f t="shared" si="71"/>
        <v>0</v>
      </c>
      <c r="AS44" s="99">
        <f t="shared" si="72"/>
        <v>0</v>
      </c>
      <c r="AT44" s="99">
        <f t="shared" si="73"/>
        <v>0</v>
      </c>
    </row>
    <row r="45" spans="1:46" x14ac:dyDescent="0.25">
      <c r="A45" s="81"/>
      <c r="B45" s="82">
        <v>2</v>
      </c>
      <c r="C45" s="83"/>
      <c r="D45" s="131" t="s">
        <v>120</v>
      </c>
      <c r="E45" s="96"/>
      <c r="F45" s="85">
        <v>0</v>
      </c>
      <c r="G45" s="97" t="s">
        <v>121</v>
      </c>
      <c r="H45" s="101" t="s">
        <v>121</v>
      </c>
      <c r="J45" s="99">
        <v>0</v>
      </c>
      <c r="K45" s="99">
        <v>0</v>
      </c>
      <c r="L45" s="99">
        <f t="shared" si="55"/>
        <v>0</v>
      </c>
      <c r="M45" s="99">
        <f t="shared" si="56"/>
        <v>0</v>
      </c>
      <c r="N45" s="99">
        <v>0</v>
      </c>
      <c r="O45" s="99">
        <v>0</v>
      </c>
      <c r="P45" s="99">
        <f t="shared" si="57"/>
        <v>0</v>
      </c>
      <c r="Q45" s="99">
        <f t="shared" si="58"/>
        <v>0</v>
      </c>
      <c r="R45" s="137">
        <v>0</v>
      </c>
      <c r="S45" s="99">
        <v>0</v>
      </c>
      <c r="T45" s="99">
        <f t="shared" si="59"/>
        <v>0</v>
      </c>
      <c r="U45" s="99">
        <f t="shared" si="60"/>
        <v>0</v>
      </c>
      <c r="V45" s="137">
        <v>0</v>
      </c>
      <c r="W45" s="99">
        <v>0</v>
      </c>
      <c r="X45" s="99">
        <f t="shared" si="61"/>
        <v>0</v>
      </c>
      <c r="Y45" s="99">
        <f t="shared" si="62"/>
        <v>0</v>
      </c>
      <c r="Z45" s="137">
        <v>0</v>
      </c>
      <c r="AA45" s="99">
        <v>0</v>
      </c>
      <c r="AB45" s="99">
        <f t="shared" si="63"/>
        <v>0</v>
      </c>
      <c r="AC45" s="99">
        <f t="shared" si="64"/>
        <v>0</v>
      </c>
      <c r="AD45" s="137">
        <v>0</v>
      </c>
      <c r="AE45" s="99">
        <v>0</v>
      </c>
      <c r="AF45" s="99">
        <f t="shared" si="65"/>
        <v>0</v>
      </c>
      <c r="AG45" s="99">
        <f t="shared" si="66"/>
        <v>0</v>
      </c>
      <c r="AH45" s="137">
        <v>0</v>
      </c>
      <c r="AI45" s="99">
        <v>0</v>
      </c>
      <c r="AJ45" s="99">
        <f t="shared" si="67"/>
        <v>0</v>
      </c>
      <c r="AK45" s="99">
        <f t="shared" si="68"/>
        <v>0</v>
      </c>
      <c r="AL45" s="137">
        <v>0</v>
      </c>
      <c r="AM45" s="99">
        <v>0</v>
      </c>
      <c r="AN45" s="99">
        <f t="shared" si="69"/>
        <v>0</v>
      </c>
      <c r="AO45" s="99">
        <f t="shared" si="70"/>
        <v>0</v>
      </c>
      <c r="AP45" s="137">
        <v>0</v>
      </c>
      <c r="AQ45" s="99">
        <v>0</v>
      </c>
      <c r="AR45" s="99">
        <f t="shared" si="71"/>
        <v>0</v>
      </c>
      <c r="AS45" s="99">
        <f t="shared" si="72"/>
        <v>0</v>
      </c>
      <c r="AT45" s="99">
        <f t="shared" si="73"/>
        <v>0</v>
      </c>
    </row>
    <row r="46" spans="1:46" x14ac:dyDescent="0.25">
      <c r="A46" s="81"/>
      <c r="B46" s="82"/>
      <c r="C46" s="132" t="s">
        <v>88</v>
      </c>
      <c r="D46" s="103" t="s">
        <v>122</v>
      </c>
      <c r="E46" s="96">
        <f t="shared" ref="E46:E50" si="74">ROUND(AT46,2)</f>
        <v>0</v>
      </c>
      <c r="F46" s="85">
        <v>0</v>
      </c>
      <c r="G46" s="97"/>
      <c r="H46" s="101"/>
      <c r="J46" s="99">
        <v>0</v>
      </c>
      <c r="K46" s="99">
        <v>0</v>
      </c>
      <c r="L46" s="99">
        <f t="shared" si="55"/>
        <v>0</v>
      </c>
      <c r="M46" s="99">
        <f t="shared" si="56"/>
        <v>0</v>
      </c>
      <c r="N46" s="99">
        <v>0</v>
      </c>
      <c r="O46" s="99">
        <v>0</v>
      </c>
      <c r="P46" s="99">
        <f t="shared" si="57"/>
        <v>0</v>
      </c>
      <c r="Q46" s="99">
        <f t="shared" si="58"/>
        <v>0</v>
      </c>
      <c r="R46" s="137">
        <v>0</v>
      </c>
      <c r="S46" s="99">
        <v>0</v>
      </c>
      <c r="T46" s="99">
        <f t="shared" si="59"/>
        <v>0</v>
      </c>
      <c r="U46" s="99">
        <f t="shared" si="60"/>
        <v>0</v>
      </c>
      <c r="V46" s="137">
        <v>0</v>
      </c>
      <c r="W46" s="99">
        <v>0</v>
      </c>
      <c r="X46" s="99">
        <f t="shared" si="61"/>
        <v>0</v>
      </c>
      <c r="Y46" s="99">
        <f t="shared" si="62"/>
        <v>0</v>
      </c>
      <c r="Z46" s="137">
        <v>0</v>
      </c>
      <c r="AA46" s="99">
        <v>0</v>
      </c>
      <c r="AB46" s="99">
        <f t="shared" si="63"/>
        <v>0</v>
      </c>
      <c r="AC46" s="99">
        <f t="shared" si="64"/>
        <v>0</v>
      </c>
      <c r="AD46" s="137">
        <v>0</v>
      </c>
      <c r="AE46" s="99">
        <v>0</v>
      </c>
      <c r="AF46" s="99">
        <f t="shared" si="65"/>
        <v>0</v>
      </c>
      <c r="AG46" s="99">
        <f t="shared" si="66"/>
        <v>0</v>
      </c>
      <c r="AH46" s="137">
        <v>0</v>
      </c>
      <c r="AI46" s="99">
        <v>0</v>
      </c>
      <c r="AJ46" s="99">
        <f t="shared" si="67"/>
        <v>0</v>
      </c>
      <c r="AK46" s="99">
        <f t="shared" si="68"/>
        <v>0</v>
      </c>
      <c r="AL46" s="137">
        <v>0</v>
      </c>
      <c r="AM46" s="99">
        <v>0</v>
      </c>
      <c r="AN46" s="99">
        <f t="shared" si="69"/>
        <v>0</v>
      </c>
      <c r="AO46" s="99">
        <f t="shared" si="70"/>
        <v>0</v>
      </c>
      <c r="AP46" s="137">
        <v>0</v>
      </c>
      <c r="AQ46" s="99">
        <v>0</v>
      </c>
      <c r="AR46" s="99">
        <f t="shared" si="71"/>
        <v>0</v>
      </c>
      <c r="AS46" s="99">
        <f t="shared" si="72"/>
        <v>0</v>
      </c>
      <c r="AT46" s="99">
        <f t="shared" si="73"/>
        <v>0</v>
      </c>
    </row>
    <row r="47" spans="1:46" ht="13" x14ac:dyDescent="0.3">
      <c r="A47" s="81"/>
      <c r="B47" s="82"/>
      <c r="C47" s="83" t="s">
        <v>115</v>
      </c>
      <c r="D47" s="133" t="s">
        <v>113</v>
      </c>
      <c r="E47" s="134">
        <f t="shared" si="74"/>
        <v>0</v>
      </c>
      <c r="F47" s="85">
        <v>0</v>
      </c>
      <c r="G47" s="135" t="s">
        <v>123</v>
      </c>
      <c r="H47" s="136" t="s">
        <v>123</v>
      </c>
      <c r="J47" s="137">
        <v>0</v>
      </c>
      <c r="K47" s="137">
        <v>0</v>
      </c>
      <c r="L47" s="137">
        <f t="shared" si="55"/>
        <v>0</v>
      </c>
      <c r="M47" s="137">
        <f t="shared" si="56"/>
        <v>0</v>
      </c>
      <c r="N47" s="137">
        <v>0</v>
      </c>
      <c r="O47" s="137">
        <v>0</v>
      </c>
      <c r="P47" s="137">
        <f t="shared" si="57"/>
        <v>0</v>
      </c>
      <c r="Q47" s="137">
        <f t="shared" si="58"/>
        <v>0</v>
      </c>
      <c r="R47" s="137">
        <v>0</v>
      </c>
      <c r="S47" s="137">
        <v>0</v>
      </c>
      <c r="T47" s="137">
        <f t="shared" si="59"/>
        <v>0</v>
      </c>
      <c r="U47" s="137">
        <f t="shared" si="60"/>
        <v>0</v>
      </c>
      <c r="V47" s="137">
        <v>0</v>
      </c>
      <c r="W47" s="137">
        <v>0</v>
      </c>
      <c r="X47" s="137">
        <f t="shared" si="61"/>
        <v>0</v>
      </c>
      <c r="Y47" s="137">
        <f t="shared" si="62"/>
        <v>0</v>
      </c>
      <c r="Z47" s="137">
        <v>0</v>
      </c>
      <c r="AA47" s="137">
        <v>0</v>
      </c>
      <c r="AB47" s="137">
        <f t="shared" si="63"/>
        <v>0</v>
      </c>
      <c r="AC47" s="137">
        <f t="shared" si="64"/>
        <v>0</v>
      </c>
      <c r="AD47" s="137">
        <v>0</v>
      </c>
      <c r="AE47" s="137">
        <v>0</v>
      </c>
      <c r="AF47" s="137">
        <f t="shared" si="65"/>
        <v>0</v>
      </c>
      <c r="AG47" s="137">
        <f t="shared" si="66"/>
        <v>0</v>
      </c>
      <c r="AH47" s="137">
        <v>0</v>
      </c>
      <c r="AI47" s="137">
        <v>0</v>
      </c>
      <c r="AJ47" s="137">
        <f t="shared" si="67"/>
        <v>0</v>
      </c>
      <c r="AK47" s="137">
        <f t="shared" si="68"/>
        <v>0</v>
      </c>
      <c r="AL47" s="137">
        <v>0</v>
      </c>
      <c r="AM47" s="137">
        <v>0</v>
      </c>
      <c r="AN47" s="137">
        <f t="shared" si="69"/>
        <v>0</v>
      </c>
      <c r="AO47" s="137">
        <f t="shared" si="70"/>
        <v>0</v>
      </c>
      <c r="AP47" s="137">
        <v>0</v>
      </c>
      <c r="AQ47" s="137">
        <v>0</v>
      </c>
      <c r="AR47" s="137">
        <f t="shared" si="71"/>
        <v>0</v>
      </c>
      <c r="AS47" s="137">
        <f t="shared" si="72"/>
        <v>0</v>
      </c>
      <c r="AT47" s="137">
        <f t="shared" si="73"/>
        <v>0</v>
      </c>
    </row>
    <row r="48" spans="1:46" ht="13" x14ac:dyDescent="0.3">
      <c r="A48" s="81"/>
      <c r="B48" s="82"/>
      <c r="C48" s="83" t="s">
        <v>118</v>
      </c>
      <c r="D48" s="123" t="s">
        <v>124</v>
      </c>
      <c r="E48" s="96">
        <f t="shared" si="74"/>
        <v>0</v>
      </c>
      <c r="F48" s="85">
        <v>0</v>
      </c>
      <c r="G48" s="97" t="s">
        <v>125</v>
      </c>
      <c r="H48" s="101" t="s">
        <v>125</v>
      </c>
      <c r="J48" s="99">
        <v>0</v>
      </c>
      <c r="K48" s="99">
        <v>0</v>
      </c>
      <c r="L48" s="99">
        <f t="shared" si="55"/>
        <v>0</v>
      </c>
      <c r="M48" s="99">
        <f t="shared" si="56"/>
        <v>0</v>
      </c>
      <c r="N48" s="99">
        <v>0</v>
      </c>
      <c r="O48" s="99">
        <v>0</v>
      </c>
      <c r="P48" s="99">
        <f t="shared" si="57"/>
        <v>0</v>
      </c>
      <c r="Q48" s="99">
        <f t="shared" si="58"/>
        <v>0</v>
      </c>
      <c r="R48" s="137">
        <v>0</v>
      </c>
      <c r="S48" s="99">
        <v>0</v>
      </c>
      <c r="T48" s="99">
        <f t="shared" si="59"/>
        <v>0</v>
      </c>
      <c r="U48" s="99">
        <f t="shared" si="60"/>
        <v>0</v>
      </c>
      <c r="V48" s="137">
        <v>0</v>
      </c>
      <c r="W48" s="99">
        <v>0</v>
      </c>
      <c r="X48" s="99">
        <f t="shared" si="61"/>
        <v>0</v>
      </c>
      <c r="Y48" s="99">
        <f t="shared" si="62"/>
        <v>0</v>
      </c>
      <c r="Z48" s="137">
        <v>0</v>
      </c>
      <c r="AA48" s="99">
        <v>0</v>
      </c>
      <c r="AB48" s="99">
        <f t="shared" si="63"/>
        <v>0</v>
      </c>
      <c r="AC48" s="99">
        <f t="shared" si="64"/>
        <v>0</v>
      </c>
      <c r="AD48" s="137">
        <v>0</v>
      </c>
      <c r="AE48" s="99">
        <v>0</v>
      </c>
      <c r="AF48" s="99">
        <f t="shared" si="65"/>
        <v>0</v>
      </c>
      <c r="AG48" s="99">
        <f t="shared" si="66"/>
        <v>0</v>
      </c>
      <c r="AH48" s="137">
        <v>0</v>
      </c>
      <c r="AI48" s="99">
        <v>0</v>
      </c>
      <c r="AJ48" s="99">
        <f t="shared" si="67"/>
        <v>0</v>
      </c>
      <c r="AK48" s="99">
        <f t="shared" si="68"/>
        <v>0</v>
      </c>
      <c r="AL48" s="137">
        <v>0</v>
      </c>
      <c r="AM48" s="99">
        <v>0</v>
      </c>
      <c r="AN48" s="99">
        <f t="shared" si="69"/>
        <v>0</v>
      </c>
      <c r="AO48" s="99">
        <f t="shared" si="70"/>
        <v>0</v>
      </c>
      <c r="AP48" s="137">
        <v>0</v>
      </c>
      <c r="AQ48" s="99">
        <v>0</v>
      </c>
      <c r="AR48" s="99">
        <f t="shared" si="71"/>
        <v>0</v>
      </c>
      <c r="AS48" s="99">
        <f t="shared" si="72"/>
        <v>0</v>
      </c>
      <c r="AT48" s="99">
        <f t="shared" si="73"/>
        <v>0</v>
      </c>
    </row>
    <row r="49" spans="1:46" ht="13" x14ac:dyDescent="0.3">
      <c r="A49" s="81"/>
      <c r="B49" s="82"/>
      <c r="C49" s="83" t="s">
        <v>126</v>
      </c>
      <c r="D49" s="123" t="s">
        <v>127</v>
      </c>
      <c r="E49" s="96">
        <f t="shared" si="74"/>
        <v>0</v>
      </c>
      <c r="F49" s="85">
        <v>178</v>
      </c>
      <c r="G49" s="97" t="s">
        <v>128</v>
      </c>
      <c r="H49" s="98" t="s">
        <v>129</v>
      </c>
      <c r="J49" s="99">
        <v>0</v>
      </c>
      <c r="K49" s="99">
        <v>0</v>
      </c>
      <c r="L49" s="99">
        <f t="shared" si="55"/>
        <v>0</v>
      </c>
      <c r="M49" s="99">
        <f t="shared" si="56"/>
        <v>0</v>
      </c>
      <c r="N49" s="99">
        <v>0</v>
      </c>
      <c r="O49" s="99">
        <v>0</v>
      </c>
      <c r="P49" s="99">
        <f t="shared" si="57"/>
        <v>0</v>
      </c>
      <c r="Q49" s="99">
        <f t="shared" si="58"/>
        <v>0</v>
      </c>
      <c r="R49" s="137">
        <v>0</v>
      </c>
      <c r="S49" s="99">
        <v>0</v>
      </c>
      <c r="T49" s="99">
        <f t="shared" si="59"/>
        <v>0</v>
      </c>
      <c r="U49" s="99">
        <f t="shared" si="60"/>
        <v>0</v>
      </c>
      <c r="V49" s="137">
        <v>0</v>
      </c>
      <c r="W49" s="99">
        <v>0</v>
      </c>
      <c r="X49" s="99">
        <f t="shared" si="61"/>
        <v>0</v>
      </c>
      <c r="Y49" s="99">
        <f t="shared" si="62"/>
        <v>0</v>
      </c>
      <c r="Z49" s="137">
        <v>0</v>
      </c>
      <c r="AA49" s="99">
        <v>0</v>
      </c>
      <c r="AB49" s="99">
        <f t="shared" si="63"/>
        <v>0</v>
      </c>
      <c r="AC49" s="99">
        <f t="shared" si="64"/>
        <v>0</v>
      </c>
      <c r="AD49" s="137">
        <v>0</v>
      </c>
      <c r="AE49" s="99">
        <v>0</v>
      </c>
      <c r="AF49" s="99">
        <f t="shared" si="65"/>
        <v>0</v>
      </c>
      <c r="AG49" s="99">
        <f t="shared" si="66"/>
        <v>0</v>
      </c>
      <c r="AH49" s="137">
        <v>0</v>
      </c>
      <c r="AI49" s="99">
        <v>0</v>
      </c>
      <c r="AJ49" s="99">
        <f t="shared" si="67"/>
        <v>0</v>
      </c>
      <c r="AK49" s="99">
        <f t="shared" si="68"/>
        <v>0</v>
      </c>
      <c r="AL49" s="137">
        <v>0</v>
      </c>
      <c r="AM49" s="99">
        <v>0</v>
      </c>
      <c r="AN49" s="99">
        <f t="shared" si="69"/>
        <v>0</v>
      </c>
      <c r="AO49" s="99">
        <f t="shared" si="70"/>
        <v>0</v>
      </c>
      <c r="AP49" s="137">
        <v>0</v>
      </c>
      <c r="AQ49" s="99">
        <v>0</v>
      </c>
      <c r="AR49" s="99">
        <f t="shared" si="71"/>
        <v>0</v>
      </c>
      <c r="AS49" s="99">
        <f t="shared" si="72"/>
        <v>0</v>
      </c>
      <c r="AT49" s="99">
        <f t="shared" si="73"/>
        <v>0</v>
      </c>
    </row>
    <row r="50" spans="1:46" ht="13" x14ac:dyDescent="0.3">
      <c r="A50" s="81"/>
      <c r="B50" s="82">
        <v>3</v>
      </c>
      <c r="C50" s="138"/>
      <c r="D50" s="131" t="s">
        <v>130</v>
      </c>
      <c r="E50" s="96">
        <f t="shared" si="74"/>
        <v>0</v>
      </c>
      <c r="F50" s="85">
        <v>0</v>
      </c>
      <c r="G50" s="97" t="s">
        <v>131</v>
      </c>
      <c r="H50" s="98"/>
      <c r="J50" s="99">
        <v>0</v>
      </c>
      <c r="K50" s="99">
        <v>0</v>
      </c>
      <c r="L50" s="99">
        <f t="shared" si="55"/>
        <v>0</v>
      </c>
      <c r="M50" s="99">
        <f t="shared" si="56"/>
        <v>0</v>
      </c>
      <c r="N50" s="99">
        <v>0</v>
      </c>
      <c r="O50" s="99">
        <v>0</v>
      </c>
      <c r="P50" s="99">
        <f t="shared" si="57"/>
        <v>0</v>
      </c>
      <c r="Q50" s="99">
        <f t="shared" si="58"/>
        <v>0</v>
      </c>
      <c r="R50" s="137">
        <v>0</v>
      </c>
      <c r="S50" s="99">
        <v>0</v>
      </c>
      <c r="T50" s="99">
        <f t="shared" si="59"/>
        <v>0</v>
      </c>
      <c r="U50" s="99">
        <f t="shared" si="60"/>
        <v>0</v>
      </c>
      <c r="V50" s="137">
        <v>0</v>
      </c>
      <c r="W50" s="99">
        <v>0</v>
      </c>
      <c r="X50" s="99">
        <f t="shared" si="61"/>
        <v>0</v>
      </c>
      <c r="Y50" s="99">
        <f t="shared" si="62"/>
        <v>0</v>
      </c>
      <c r="Z50" s="137">
        <v>0</v>
      </c>
      <c r="AA50" s="99">
        <v>0</v>
      </c>
      <c r="AB50" s="99">
        <f t="shared" si="63"/>
        <v>0</v>
      </c>
      <c r="AC50" s="99">
        <f t="shared" si="64"/>
        <v>0</v>
      </c>
      <c r="AD50" s="137">
        <v>0</v>
      </c>
      <c r="AE50" s="99">
        <v>0</v>
      </c>
      <c r="AF50" s="99">
        <f t="shared" si="65"/>
        <v>0</v>
      </c>
      <c r="AG50" s="99">
        <f t="shared" si="66"/>
        <v>0</v>
      </c>
      <c r="AH50" s="137">
        <v>0</v>
      </c>
      <c r="AI50" s="99">
        <v>0</v>
      </c>
      <c r="AJ50" s="99">
        <f t="shared" si="67"/>
        <v>0</v>
      </c>
      <c r="AK50" s="99">
        <f t="shared" si="68"/>
        <v>0</v>
      </c>
      <c r="AL50" s="137">
        <v>0</v>
      </c>
      <c r="AM50" s="99">
        <v>0</v>
      </c>
      <c r="AN50" s="99">
        <f t="shared" si="69"/>
        <v>0</v>
      </c>
      <c r="AO50" s="99">
        <f t="shared" si="70"/>
        <v>0</v>
      </c>
      <c r="AP50" s="137">
        <v>0</v>
      </c>
      <c r="AQ50" s="99">
        <v>0</v>
      </c>
      <c r="AR50" s="99">
        <f t="shared" si="71"/>
        <v>0</v>
      </c>
      <c r="AS50" s="99">
        <f t="shared" si="72"/>
        <v>0</v>
      </c>
      <c r="AT50" s="99">
        <f t="shared" si="73"/>
        <v>0</v>
      </c>
    </row>
    <row r="51" spans="1:46" ht="14.5" x14ac:dyDescent="0.35">
      <c r="A51" s="81"/>
      <c r="B51" s="82"/>
      <c r="C51" s="83"/>
      <c r="D51" s="107" t="s">
        <v>132</v>
      </c>
      <c r="E51" s="139">
        <f>SUM(E41:E50)</f>
        <v>654279.23</v>
      </c>
      <c r="F51" s="139">
        <f>SUM(F41:F50)</f>
        <v>654358</v>
      </c>
      <c r="G51" s="140"/>
      <c r="H51" s="141"/>
      <c r="J51" s="142">
        <f t="shared" ref="J51:AT51" si="75">SUM(J41:J50)</f>
        <v>1019477.96</v>
      </c>
      <c r="K51" s="142">
        <f t="shared" si="75"/>
        <v>-365298</v>
      </c>
      <c r="L51" s="142">
        <f t="shared" si="75"/>
        <v>654179.96</v>
      </c>
      <c r="M51" s="142">
        <f t="shared" si="75"/>
        <v>654179.96</v>
      </c>
      <c r="N51" s="142">
        <f t="shared" si="75"/>
        <v>0</v>
      </c>
      <c r="O51" s="142">
        <f t="shared" si="75"/>
        <v>0</v>
      </c>
      <c r="P51" s="142">
        <f t="shared" si="75"/>
        <v>0</v>
      </c>
      <c r="Q51" s="142">
        <f t="shared" si="75"/>
        <v>0</v>
      </c>
      <c r="R51" s="142">
        <f t="shared" si="75"/>
        <v>0</v>
      </c>
      <c r="S51" s="142">
        <f t="shared" si="75"/>
        <v>0</v>
      </c>
      <c r="T51" s="142">
        <f t="shared" si="75"/>
        <v>0</v>
      </c>
      <c r="U51" s="142">
        <f t="shared" si="75"/>
        <v>0</v>
      </c>
      <c r="V51" s="142">
        <f t="shared" si="75"/>
        <v>800</v>
      </c>
      <c r="W51" s="142">
        <f t="shared" si="75"/>
        <v>0</v>
      </c>
      <c r="X51" s="142">
        <f t="shared" si="75"/>
        <v>800</v>
      </c>
      <c r="Y51" s="142">
        <f t="shared" si="75"/>
        <v>99.272000000000006</v>
      </c>
      <c r="Z51" s="142">
        <f t="shared" si="75"/>
        <v>0</v>
      </c>
      <c r="AA51" s="142">
        <f t="shared" si="75"/>
        <v>0</v>
      </c>
      <c r="AB51" s="142">
        <f t="shared" si="75"/>
        <v>0</v>
      </c>
      <c r="AC51" s="142">
        <f t="shared" si="75"/>
        <v>0</v>
      </c>
      <c r="AD51" s="142">
        <f t="shared" si="75"/>
        <v>0</v>
      </c>
      <c r="AE51" s="142">
        <f t="shared" si="75"/>
        <v>0</v>
      </c>
      <c r="AF51" s="142">
        <f t="shared" si="75"/>
        <v>0</v>
      </c>
      <c r="AG51" s="142">
        <f t="shared" si="75"/>
        <v>0</v>
      </c>
      <c r="AH51" s="142">
        <f t="shared" si="75"/>
        <v>0</v>
      </c>
      <c r="AI51" s="142">
        <f t="shared" si="75"/>
        <v>0</v>
      </c>
      <c r="AJ51" s="142">
        <f t="shared" si="75"/>
        <v>0</v>
      </c>
      <c r="AK51" s="142">
        <f t="shared" si="75"/>
        <v>0</v>
      </c>
      <c r="AL51" s="142">
        <f t="shared" si="75"/>
        <v>0</v>
      </c>
      <c r="AM51" s="142">
        <f t="shared" si="75"/>
        <v>0</v>
      </c>
      <c r="AN51" s="142">
        <f t="shared" si="75"/>
        <v>0</v>
      </c>
      <c r="AO51" s="142">
        <f t="shared" si="75"/>
        <v>0</v>
      </c>
      <c r="AP51" s="142">
        <f t="shared" si="75"/>
        <v>0</v>
      </c>
      <c r="AQ51" s="142">
        <f t="shared" si="75"/>
        <v>0</v>
      </c>
      <c r="AR51" s="142">
        <f t="shared" si="75"/>
        <v>0</v>
      </c>
      <c r="AS51" s="142">
        <f t="shared" si="75"/>
        <v>0</v>
      </c>
      <c r="AT51" s="142">
        <f t="shared" si="75"/>
        <v>654279.23199999996</v>
      </c>
    </row>
    <row r="52" spans="1:46" ht="13" x14ac:dyDescent="0.3">
      <c r="A52" s="143"/>
      <c r="B52" s="144"/>
      <c r="C52" s="145"/>
      <c r="D52" s="146" t="s">
        <v>133</v>
      </c>
      <c r="E52" s="147">
        <f>E16+E38+E51</f>
        <v>11084389.740000002</v>
      </c>
      <c r="F52" s="147">
        <f>F16+F38+F51</f>
        <v>20670114</v>
      </c>
      <c r="G52" s="148"/>
      <c r="H52" s="149"/>
      <c r="J52" s="150">
        <f t="shared" ref="J52:AT52" si="76">J16+J38+J51</f>
        <v>11128325.219999999</v>
      </c>
      <c r="K52" s="150">
        <f t="shared" si="76"/>
        <v>-365298</v>
      </c>
      <c r="L52" s="150">
        <f t="shared" si="76"/>
        <v>10763027.219999999</v>
      </c>
      <c r="M52" s="150">
        <f t="shared" si="76"/>
        <v>10763027.219999999</v>
      </c>
      <c r="N52" s="150">
        <f t="shared" si="76"/>
        <v>319419</v>
      </c>
      <c r="O52" s="150">
        <f t="shared" si="76"/>
        <v>0</v>
      </c>
      <c r="P52" s="150">
        <f t="shared" si="76"/>
        <v>319419</v>
      </c>
      <c r="Q52" s="150">
        <f t="shared" si="76"/>
        <v>319419</v>
      </c>
      <c r="R52" s="150">
        <f t="shared" si="76"/>
        <v>0</v>
      </c>
      <c r="S52" s="150">
        <f t="shared" si="76"/>
        <v>0</v>
      </c>
      <c r="T52" s="150">
        <f t="shared" si="76"/>
        <v>0</v>
      </c>
      <c r="U52" s="150">
        <f t="shared" si="76"/>
        <v>0</v>
      </c>
      <c r="V52" s="150">
        <f t="shared" si="76"/>
        <v>15662.21</v>
      </c>
      <c r="W52" s="150">
        <f t="shared" si="76"/>
        <v>0</v>
      </c>
      <c r="X52" s="150">
        <f t="shared" si="76"/>
        <v>15662.21</v>
      </c>
      <c r="Y52" s="150">
        <f t="shared" si="76"/>
        <v>1943.5236388999997</v>
      </c>
      <c r="Z52" s="150">
        <f t="shared" si="76"/>
        <v>0</v>
      </c>
      <c r="AA52" s="150">
        <f t="shared" si="76"/>
        <v>0</v>
      </c>
      <c r="AB52" s="150">
        <f t="shared" si="76"/>
        <v>0</v>
      </c>
      <c r="AC52" s="150">
        <f t="shared" si="76"/>
        <v>0</v>
      </c>
      <c r="AD52" s="150">
        <f t="shared" si="76"/>
        <v>0</v>
      </c>
      <c r="AE52" s="150">
        <f t="shared" si="76"/>
        <v>0</v>
      </c>
      <c r="AF52" s="150">
        <f t="shared" si="76"/>
        <v>0</v>
      </c>
      <c r="AG52" s="150">
        <f t="shared" si="76"/>
        <v>0</v>
      </c>
      <c r="AH52" s="150">
        <f t="shared" si="76"/>
        <v>0</v>
      </c>
      <c r="AI52" s="150">
        <f t="shared" si="76"/>
        <v>0</v>
      </c>
      <c r="AJ52" s="150">
        <f t="shared" si="76"/>
        <v>0</v>
      </c>
      <c r="AK52" s="150">
        <f t="shared" si="76"/>
        <v>0</v>
      </c>
      <c r="AL52" s="150">
        <f t="shared" si="76"/>
        <v>0</v>
      </c>
      <c r="AM52" s="150">
        <f t="shared" si="76"/>
        <v>0</v>
      </c>
      <c r="AN52" s="150">
        <f t="shared" si="76"/>
        <v>0</v>
      </c>
      <c r="AO52" s="150">
        <f t="shared" si="76"/>
        <v>0</v>
      </c>
      <c r="AP52" s="150">
        <f t="shared" si="76"/>
        <v>0</v>
      </c>
      <c r="AQ52" s="150">
        <f t="shared" si="76"/>
        <v>0</v>
      </c>
      <c r="AR52" s="150">
        <f t="shared" si="76"/>
        <v>0</v>
      </c>
      <c r="AS52" s="150">
        <f t="shared" si="76"/>
        <v>0</v>
      </c>
      <c r="AT52" s="150">
        <f t="shared" si="76"/>
        <v>11084389.743638901</v>
      </c>
    </row>
    <row r="53" spans="1:46" x14ac:dyDescent="0.25">
      <c r="A53" s="81"/>
      <c r="B53" s="82"/>
      <c r="C53" s="83"/>
      <c r="D53" s="82"/>
      <c r="E53" s="96"/>
      <c r="F53" s="96"/>
      <c r="G53" s="97"/>
      <c r="H53" s="101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</row>
    <row r="54" spans="1:46" ht="14.5" x14ac:dyDescent="0.35">
      <c r="A54" s="81"/>
      <c r="B54" s="82"/>
      <c r="C54" s="83"/>
      <c r="D54" s="95" t="s">
        <v>134</v>
      </c>
      <c r="E54" s="96"/>
      <c r="F54" s="96"/>
      <c r="G54" s="97"/>
      <c r="H54" s="101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</row>
    <row r="55" spans="1:46" ht="13" x14ac:dyDescent="0.3">
      <c r="A55" s="81" t="s">
        <v>53</v>
      </c>
      <c r="B55" s="82"/>
      <c r="C55" s="138"/>
      <c r="D55" s="100" t="s">
        <v>135</v>
      </c>
      <c r="E55" s="96">
        <f>ROUND(AT55,2)</f>
        <v>0</v>
      </c>
      <c r="F55" s="85">
        <v>0</v>
      </c>
      <c r="G55" s="97" t="s">
        <v>136</v>
      </c>
      <c r="H55" s="101" t="s">
        <v>136</v>
      </c>
      <c r="J55" s="99">
        <v>0</v>
      </c>
      <c r="K55" s="99">
        <v>0</v>
      </c>
      <c r="L55" s="99">
        <f>SUM(J55:K55)</f>
        <v>0</v>
      </c>
      <c r="M55" s="99">
        <f>L55</f>
        <v>0</v>
      </c>
      <c r="N55" s="99">
        <v>0</v>
      </c>
      <c r="O55" s="99">
        <v>0</v>
      </c>
      <c r="P55" s="99">
        <f>SUM(N55:O55)</f>
        <v>0</v>
      </c>
      <c r="Q55" s="99">
        <f>P$1*P55</f>
        <v>0</v>
      </c>
      <c r="R55" s="99">
        <v>0</v>
      </c>
      <c r="S55" s="99">
        <v>0</v>
      </c>
      <c r="T55" s="99">
        <f>SUM(R55:S55)</f>
        <v>0</v>
      </c>
      <c r="U55" s="99">
        <f>T$1*T55</f>
        <v>0</v>
      </c>
      <c r="V55" s="99">
        <v>0</v>
      </c>
      <c r="W55" s="99">
        <v>0</v>
      </c>
      <c r="X55" s="99">
        <f>SUM(V55:W55)</f>
        <v>0</v>
      </c>
      <c r="Y55" s="99">
        <f>X$1*X55</f>
        <v>0</v>
      </c>
      <c r="Z55" s="99">
        <v>0</v>
      </c>
      <c r="AA55" s="99">
        <v>0</v>
      </c>
      <c r="AB55" s="99">
        <f t="shared" ref="AB55" si="77">SUM(Z55:AA55)</f>
        <v>0</v>
      </c>
      <c r="AC55" s="99">
        <f t="shared" ref="AC55" si="78">AB$1*AB55</f>
        <v>0</v>
      </c>
      <c r="AD55" s="99">
        <v>0</v>
      </c>
      <c r="AE55" s="99">
        <v>0</v>
      </c>
      <c r="AF55" s="99">
        <f t="shared" ref="AF55" si="79">SUM(AD55:AE55)</f>
        <v>0</v>
      </c>
      <c r="AG55" s="99">
        <f t="shared" ref="AG55" si="80">AF$1*AF55</f>
        <v>0</v>
      </c>
      <c r="AH55" s="99">
        <v>0</v>
      </c>
      <c r="AI55" s="99">
        <v>0</v>
      </c>
      <c r="AJ55" s="99">
        <f t="shared" ref="AJ55" si="81">SUM(AH55:AI55)</f>
        <v>0</v>
      </c>
      <c r="AK55" s="99">
        <f t="shared" ref="AK55" si="82">AJ$1*AJ55</f>
        <v>0</v>
      </c>
      <c r="AL55" s="99">
        <v>0</v>
      </c>
      <c r="AM55" s="99">
        <v>0</v>
      </c>
      <c r="AN55" s="99">
        <f t="shared" ref="AN55" si="83">SUM(AL55:AM55)</f>
        <v>0</v>
      </c>
      <c r="AO55" s="99">
        <f t="shared" ref="AO55" si="84">AN$1*AN55</f>
        <v>0</v>
      </c>
      <c r="AP55" s="99">
        <v>0</v>
      </c>
      <c r="AQ55" s="99">
        <v>0</v>
      </c>
      <c r="AR55" s="99">
        <f t="shared" ref="AR55" si="85">SUM(AP55:AQ55)</f>
        <v>0</v>
      </c>
      <c r="AS55" s="99">
        <f t="shared" ref="AS55" si="86">AR$1*AR55</f>
        <v>0</v>
      </c>
      <c r="AT55" s="99">
        <f t="shared" ref="AT55" si="87">M55+Q55+U55+Y55+AC55+AG55+AK55+AO55+AS55</f>
        <v>0</v>
      </c>
    </row>
    <row r="56" spans="1:46" ht="13" x14ac:dyDescent="0.3">
      <c r="A56" s="81"/>
      <c r="B56" s="82"/>
      <c r="C56" s="83"/>
      <c r="D56" s="151" t="s">
        <v>137</v>
      </c>
      <c r="E56" s="126">
        <f>SUM(E55)</f>
        <v>0</v>
      </c>
      <c r="F56" s="126">
        <f>SUM(F55)</f>
        <v>0</v>
      </c>
      <c r="G56" s="127"/>
      <c r="H56" s="152"/>
      <c r="J56" s="129">
        <f t="shared" ref="J56:AT56" si="88">SUM(J55)</f>
        <v>0</v>
      </c>
      <c r="K56" s="129">
        <f t="shared" si="88"/>
        <v>0</v>
      </c>
      <c r="L56" s="129">
        <f t="shared" si="88"/>
        <v>0</v>
      </c>
      <c r="M56" s="129">
        <f t="shared" si="88"/>
        <v>0</v>
      </c>
      <c r="N56" s="129">
        <f t="shared" si="88"/>
        <v>0</v>
      </c>
      <c r="O56" s="129">
        <f t="shared" si="88"/>
        <v>0</v>
      </c>
      <c r="P56" s="129">
        <f t="shared" si="88"/>
        <v>0</v>
      </c>
      <c r="Q56" s="129">
        <f t="shared" si="88"/>
        <v>0</v>
      </c>
      <c r="R56" s="129">
        <f t="shared" si="88"/>
        <v>0</v>
      </c>
      <c r="S56" s="129">
        <f t="shared" si="88"/>
        <v>0</v>
      </c>
      <c r="T56" s="129">
        <f t="shared" si="88"/>
        <v>0</v>
      </c>
      <c r="U56" s="129">
        <f t="shared" si="88"/>
        <v>0</v>
      </c>
      <c r="V56" s="129">
        <f t="shared" si="88"/>
        <v>0</v>
      </c>
      <c r="W56" s="129">
        <f t="shared" si="88"/>
        <v>0</v>
      </c>
      <c r="X56" s="129">
        <f t="shared" si="88"/>
        <v>0</v>
      </c>
      <c r="Y56" s="129">
        <f t="shared" si="88"/>
        <v>0</v>
      </c>
      <c r="Z56" s="129">
        <f t="shared" si="88"/>
        <v>0</v>
      </c>
      <c r="AA56" s="129">
        <f t="shared" si="88"/>
        <v>0</v>
      </c>
      <c r="AB56" s="129">
        <f t="shared" si="88"/>
        <v>0</v>
      </c>
      <c r="AC56" s="129">
        <f t="shared" si="88"/>
        <v>0</v>
      </c>
      <c r="AD56" s="129">
        <f t="shared" si="88"/>
        <v>0</v>
      </c>
      <c r="AE56" s="129">
        <f t="shared" si="88"/>
        <v>0</v>
      </c>
      <c r="AF56" s="129">
        <f t="shared" si="88"/>
        <v>0</v>
      </c>
      <c r="AG56" s="129">
        <f t="shared" si="88"/>
        <v>0</v>
      </c>
      <c r="AH56" s="129">
        <f t="shared" si="88"/>
        <v>0</v>
      </c>
      <c r="AI56" s="129">
        <f t="shared" si="88"/>
        <v>0</v>
      </c>
      <c r="AJ56" s="129">
        <f t="shared" si="88"/>
        <v>0</v>
      </c>
      <c r="AK56" s="129">
        <f t="shared" si="88"/>
        <v>0</v>
      </c>
      <c r="AL56" s="129">
        <f t="shared" si="88"/>
        <v>0</v>
      </c>
      <c r="AM56" s="129">
        <f t="shared" si="88"/>
        <v>0</v>
      </c>
      <c r="AN56" s="129">
        <f t="shared" si="88"/>
        <v>0</v>
      </c>
      <c r="AO56" s="129">
        <f t="shared" si="88"/>
        <v>0</v>
      </c>
      <c r="AP56" s="129">
        <f t="shared" si="88"/>
        <v>0</v>
      </c>
      <c r="AQ56" s="129">
        <f t="shared" si="88"/>
        <v>0</v>
      </c>
      <c r="AR56" s="129">
        <f t="shared" si="88"/>
        <v>0</v>
      </c>
      <c r="AS56" s="129">
        <f t="shared" si="88"/>
        <v>0</v>
      </c>
      <c r="AT56" s="129">
        <f t="shared" si="88"/>
        <v>0</v>
      </c>
    </row>
    <row r="57" spans="1:46" x14ac:dyDescent="0.25">
      <c r="A57" s="81" t="s">
        <v>72</v>
      </c>
      <c r="B57" s="82"/>
      <c r="C57" s="83"/>
      <c r="D57" s="100" t="s">
        <v>138</v>
      </c>
      <c r="E57" s="96"/>
      <c r="F57" s="96"/>
      <c r="G57" s="97"/>
      <c r="H57" s="98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</row>
    <row r="58" spans="1:46" x14ac:dyDescent="0.25">
      <c r="A58" s="81"/>
      <c r="B58" s="82">
        <v>1</v>
      </c>
      <c r="C58" s="83"/>
      <c r="D58" s="82" t="s">
        <v>139</v>
      </c>
      <c r="E58" s="96">
        <f t="shared" ref="E58:E71" si="89">ROUND(AT58,2)</f>
        <v>810741.79</v>
      </c>
      <c r="F58" s="85">
        <v>0</v>
      </c>
      <c r="G58" s="97"/>
      <c r="H58" s="98"/>
      <c r="J58" s="99">
        <f t="shared" ref="J58:AS58" si="90">J59+J60+J61</f>
        <v>810741.79</v>
      </c>
      <c r="K58" s="99">
        <f t="shared" si="90"/>
        <v>0</v>
      </c>
      <c r="L58" s="99">
        <f t="shared" si="90"/>
        <v>810741.79</v>
      </c>
      <c r="M58" s="99">
        <f t="shared" si="90"/>
        <v>810741.79</v>
      </c>
      <c r="N58" s="99">
        <f t="shared" si="90"/>
        <v>0</v>
      </c>
      <c r="O58" s="99">
        <f t="shared" si="90"/>
        <v>0</v>
      </c>
      <c r="P58" s="99">
        <f t="shared" si="90"/>
        <v>0</v>
      </c>
      <c r="Q58" s="99">
        <f t="shared" si="90"/>
        <v>0</v>
      </c>
      <c r="R58" s="99">
        <f t="shared" si="90"/>
        <v>0</v>
      </c>
      <c r="S58" s="99">
        <f t="shared" si="90"/>
        <v>0</v>
      </c>
      <c r="T58" s="99">
        <f t="shared" si="90"/>
        <v>0</v>
      </c>
      <c r="U58" s="99">
        <f t="shared" si="90"/>
        <v>0</v>
      </c>
      <c r="V58" s="99">
        <f t="shared" si="90"/>
        <v>0</v>
      </c>
      <c r="W58" s="99">
        <f t="shared" si="90"/>
        <v>0</v>
      </c>
      <c r="X58" s="99">
        <f t="shared" si="90"/>
        <v>0</v>
      </c>
      <c r="Y58" s="99">
        <f t="shared" si="90"/>
        <v>0</v>
      </c>
      <c r="Z58" s="99">
        <f t="shared" si="90"/>
        <v>0</v>
      </c>
      <c r="AA58" s="99">
        <f t="shared" si="90"/>
        <v>0</v>
      </c>
      <c r="AB58" s="99">
        <f t="shared" si="90"/>
        <v>0</v>
      </c>
      <c r="AC58" s="99">
        <f t="shared" si="90"/>
        <v>0</v>
      </c>
      <c r="AD58" s="99">
        <f t="shared" si="90"/>
        <v>0</v>
      </c>
      <c r="AE58" s="99">
        <f t="shared" si="90"/>
        <v>0</v>
      </c>
      <c r="AF58" s="99">
        <f t="shared" si="90"/>
        <v>0</v>
      </c>
      <c r="AG58" s="99">
        <f t="shared" si="90"/>
        <v>0</v>
      </c>
      <c r="AH58" s="99">
        <f t="shared" si="90"/>
        <v>0</v>
      </c>
      <c r="AI58" s="99">
        <f t="shared" si="90"/>
        <v>0</v>
      </c>
      <c r="AJ58" s="99">
        <f t="shared" si="90"/>
        <v>0</v>
      </c>
      <c r="AK58" s="99">
        <f t="shared" si="90"/>
        <v>0</v>
      </c>
      <c r="AL58" s="99">
        <f t="shared" si="90"/>
        <v>0</v>
      </c>
      <c r="AM58" s="99">
        <f t="shared" si="90"/>
        <v>0</v>
      </c>
      <c r="AN58" s="99">
        <f t="shared" si="90"/>
        <v>0</v>
      </c>
      <c r="AO58" s="99">
        <f t="shared" si="90"/>
        <v>0</v>
      </c>
      <c r="AP58" s="99">
        <f t="shared" si="90"/>
        <v>0</v>
      </c>
      <c r="AQ58" s="99">
        <f t="shared" si="90"/>
        <v>0</v>
      </c>
      <c r="AR58" s="99">
        <f t="shared" si="90"/>
        <v>0</v>
      </c>
      <c r="AS58" s="99">
        <f t="shared" si="90"/>
        <v>0</v>
      </c>
      <c r="AT58" s="99">
        <f t="shared" ref="AT58:AT71" si="91">M58+Q58+U58+Y58+AC58+AG58+AK58+AO58+AS58</f>
        <v>810741.79</v>
      </c>
    </row>
    <row r="59" spans="1:46" ht="13" x14ac:dyDescent="0.3">
      <c r="A59" s="81"/>
      <c r="B59" s="82"/>
      <c r="C59" s="83" t="s">
        <v>88</v>
      </c>
      <c r="D59" s="133" t="s">
        <v>140</v>
      </c>
      <c r="E59" s="96">
        <f t="shared" si="89"/>
        <v>0</v>
      </c>
      <c r="F59" s="85">
        <v>0</v>
      </c>
      <c r="G59" s="97"/>
      <c r="H59" s="98"/>
      <c r="J59" s="99">
        <v>0</v>
      </c>
      <c r="K59" s="99">
        <v>0</v>
      </c>
      <c r="L59" s="99">
        <f t="shared" ref="L59:L61" si="92">SUM(J59:K59)</f>
        <v>0</v>
      </c>
      <c r="M59" s="99">
        <f t="shared" ref="M59:M61" si="93">L59</f>
        <v>0</v>
      </c>
      <c r="N59" s="99">
        <v>0</v>
      </c>
      <c r="O59" s="99">
        <v>0</v>
      </c>
      <c r="P59" s="99">
        <f t="shared" ref="P59:P61" si="94">SUM(N59:O59)</f>
        <v>0</v>
      </c>
      <c r="Q59" s="99">
        <f t="shared" ref="Q59:Q61" si="95">P$1*P59</f>
        <v>0</v>
      </c>
      <c r="R59" s="99">
        <v>0</v>
      </c>
      <c r="S59" s="99">
        <v>0</v>
      </c>
      <c r="T59" s="99">
        <f t="shared" ref="T59:T61" si="96">SUM(R59:S59)</f>
        <v>0</v>
      </c>
      <c r="U59" s="99">
        <f t="shared" ref="U59:U61" si="97">T$1*T59</f>
        <v>0</v>
      </c>
      <c r="V59" s="99">
        <v>0</v>
      </c>
      <c r="W59" s="99">
        <v>0</v>
      </c>
      <c r="X59" s="99">
        <f t="shared" ref="X59:X61" si="98">SUM(V59:W59)</f>
        <v>0</v>
      </c>
      <c r="Y59" s="99">
        <f t="shared" ref="Y59:Y61" si="99">X$1*X59</f>
        <v>0</v>
      </c>
      <c r="Z59" s="99">
        <v>0</v>
      </c>
      <c r="AA59" s="99">
        <v>0</v>
      </c>
      <c r="AB59" s="99">
        <f t="shared" ref="AB59:AB61" si="100">SUM(Z59:AA59)</f>
        <v>0</v>
      </c>
      <c r="AC59" s="99">
        <f t="shared" ref="AC59:AC61" si="101">AB$1*AB59</f>
        <v>0</v>
      </c>
      <c r="AD59" s="99">
        <v>0</v>
      </c>
      <c r="AE59" s="99">
        <v>0</v>
      </c>
      <c r="AF59" s="99">
        <f t="shared" ref="AF59:AF61" si="102">SUM(AD59:AE59)</f>
        <v>0</v>
      </c>
      <c r="AG59" s="99">
        <f t="shared" ref="AG59:AG61" si="103">AF$1*AF59</f>
        <v>0</v>
      </c>
      <c r="AH59" s="99">
        <v>0</v>
      </c>
      <c r="AI59" s="99">
        <v>0</v>
      </c>
      <c r="AJ59" s="99">
        <f t="shared" ref="AJ59:AJ61" si="104">SUM(AH59:AI59)</f>
        <v>0</v>
      </c>
      <c r="AK59" s="99">
        <f t="shared" ref="AK59:AK61" si="105">AJ$1*AJ59</f>
        <v>0</v>
      </c>
      <c r="AL59" s="99">
        <v>0</v>
      </c>
      <c r="AM59" s="99">
        <v>0</v>
      </c>
      <c r="AN59" s="99">
        <f t="shared" ref="AN59:AN61" si="106">SUM(AL59:AM59)</f>
        <v>0</v>
      </c>
      <c r="AO59" s="99">
        <f t="shared" ref="AO59:AO61" si="107">AN$1*AN59</f>
        <v>0</v>
      </c>
      <c r="AP59" s="99">
        <v>0</v>
      </c>
      <c r="AQ59" s="99">
        <v>0</v>
      </c>
      <c r="AR59" s="99">
        <f t="shared" ref="AR59:AR61" si="108">SUM(AP59:AQ59)</f>
        <v>0</v>
      </c>
      <c r="AS59" s="99">
        <f t="shared" ref="AS59:AS61" si="109">AR$1*AR59</f>
        <v>0</v>
      </c>
      <c r="AT59" s="99">
        <f t="shared" si="91"/>
        <v>0</v>
      </c>
    </row>
    <row r="60" spans="1:46" ht="13" x14ac:dyDescent="0.3">
      <c r="A60" s="81"/>
      <c r="B60" s="82"/>
      <c r="C60" s="83" t="s">
        <v>115</v>
      </c>
      <c r="D60" s="133" t="s">
        <v>141</v>
      </c>
      <c r="E60" s="96">
        <f t="shared" si="89"/>
        <v>799265.92</v>
      </c>
      <c r="F60" s="85">
        <v>0</v>
      </c>
      <c r="G60" s="97"/>
      <c r="H60" s="98"/>
      <c r="J60" s="99">
        <v>799265.92</v>
      </c>
      <c r="K60" s="99">
        <v>0</v>
      </c>
      <c r="L60" s="99">
        <f t="shared" si="92"/>
        <v>799265.92</v>
      </c>
      <c r="M60" s="99">
        <f t="shared" si="93"/>
        <v>799265.92</v>
      </c>
      <c r="N60" s="99">
        <v>0</v>
      </c>
      <c r="O60" s="99">
        <v>0</v>
      </c>
      <c r="P60" s="99">
        <f t="shared" si="94"/>
        <v>0</v>
      </c>
      <c r="Q60" s="99">
        <f t="shared" si="95"/>
        <v>0</v>
      </c>
      <c r="R60" s="99">
        <v>0</v>
      </c>
      <c r="S60" s="99">
        <v>0</v>
      </c>
      <c r="T60" s="99">
        <f t="shared" si="96"/>
        <v>0</v>
      </c>
      <c r="U60" s="99">
        <f t="shared" si="97"/>
        <v>0</v>
      </c>
      <c r="V60" s="99">
        <v>0</v>
      </c>
      <c r="W60" s="99">
        <v>0</v>
      </c>
      <c r="X60" s="99">
        <f t="shared" si="98"/>
        <v>0</v>
      </c>
      <c r="Y60" s="99">
        <f t="shared" si="99"/>
        <v>0</v>
      </c>
      <c r="Z60" s="99">
        <v>0</v>
      </c>
      <c r="AA60" s="99">
        <v>0</v>
      </c>
      <c r="AB60" s="99">
        <f t="shared" si="100"/>
        <v>0</v>
      </c>
      <c r="AC60" s="99">
        <f t="shared" si="101"/>
        <v>0</v>
      </c>
      <c r="AD60" s="99">
        <v>0</v>
      </c>
      <c r="AE60" s="99">
        <v>0</v>
      </c>
      <c r="AF60" s="99">
        <f t="shared" si="102"/>
        <v>0</v>
      </c>
      <c r="AG60" s="99">
        <f t="shared" si="103"/>
        <v>0</v>
      </c>
      <c r="AH60" s="99">
        <v>0</v>
      </c>
      <c r="AI60" s="99">
        <v>0</v>
      </c>
      <c r="AJ60" s="99">
        <f t="shared" si="104"/>
        <v>0</v>
      </c>
      <c r="AK60" s="99">
        <f t="shared" si="105"/>
        <v>0</v>
      </c>
      <c r="AL60" s="99">
        <v>0</v>
      </c>
      <c r="AM60" s="99">
        <v>0</v>
      </c>
      <c r="AN60" s="99">
        <f t="shared" si="106"/>
        <v>0</v>
      </c>
      <c r="AO60" s="99">
        <f t="shared" si="107"/>
        <v>0</v>
      </c>
      <c r="AP60" s="99">
        <v>0</v>
      </c>
      <c r="AQ60" s="99">
        <v>0</v>
      </c>
      <c r="AR60" s="99">
        <f t="shared" si="108"/>
        <v>0</v>
      </c>
      <c r="AS60" s="99">
        <f t="shared" si="109"/>
        <v>0</v>
      </c>
      <c r="AT60" s="99">
        <f t="shared" si="91"/>
        <v>799265.92</v>
      </c>
    </row>
    <row r="61" spans="1:46" ht="13" x14ac:dyDescent="0.3">
      <c r="A61" s="81"/>
      <c r="B61" s="82"/>
      <c r="C61" s="83" t="s">
        <v>118</v>
      </c>
      <c r="D61" s="133" t="s">
        <v>142</v>
      </c>
      <c r="E61" s="96">
        <f t="shared" si="89"/>
        <v>11475.87</v>
      </c>
      <c r="F61" s="85">
        <v>0</v>
      </c>
      <c r="G61" s="97"/>
      <c r="H61" s="98"/>
      <c r="J61" s="99">
        <v>11475.87</v>
      </c>
      <c r="K61" s="99">
        <v>0</v>
      </c>
      <c r="L61" s="99">
        <f t="shared" si="92"/>
        <v>11475.87</v>
      </c>
      <c r="M61" s="99">
        <f t="shared" si="93"/>
        <v>11475.87</v>
      </c>
      <c r="N61" s="99">
        <v>0</v>
      </c>
      <c r="O61" s="99">
        <v>0</v>
      </c>
      <c r="P61" s="99">
        <f t="shared" si="94"/>
        <v>0</v>
      </c>
      <c r="Q61" s="99">
        <f t="shared" si="95"/>
        <v>0</v>
      </c>
      <c r="R61" s="99">
        <v>0</v>
      </c>
      <c r="S61" s="99">
        <v>0</v>
      </c>
      <c r="T61" s="99">
        <f t="shared" si="96"/>
        <v>0</v>
      </c>
      <c r="U61" s="99">
        <f t="shared" si="97"/>
        <v>0</v>
      </c>
      <c r="V61" s="99">
        <v>0</v>
      </c>
      <c r="W61" s="99">
        <v>0</v>
      </c>
      <c r="X61" s="99">
        <f t="shared" si="98"/>
        <v>0</v>
      </c>
      <c r="Y61" s="99">
        <f t="shared" si="99"/>
        <v>0</v>
      </c>
      <c r="Z61" s="99">
        <v>0</v>
      </c>
      <c r="AA61" s="99">
        <v>0</v>
      </c>
      <c r="AB61" s="99">
        <f t="shared" si="100"/>
        <v>0</v>
      </c>
      <c r="AC61" s="99">
        <f t="shared" si="101"/>
        <v>0</v>
      </c>
      <c r="AD61" s="99">
        <v>0</v>
      </c>
      <c r="AE61" s="99">
        <v>0</v>
      </c>
      <c r="AF61" s="99">
        <f t="shared" si="102"/>
        <v>0</v>
      </c>
      <c r="AG61" s="99">
        <f t="shared" si="103"/>
        <v>0</v>
      </c>
      <c r="AH61" s="99">
        <v>0</v>
      </c>
      <c r="AI61" s="99">
        <v>0</v>
      </c>
      <c r="AJ61" s="99">
        <f t="shared" si="104"/>
        <v>0</v>
      </c>
      <c r="AK61" s="99">
        <f t="shared" si="105"/>
        <v>0</v>
      </c>
      <c r="AL61" s="99">
        <v>0</v>
      </c>
      <c r="AM61" s="99">
        <v>0</v>
      </c>
      <c r="AN61" s="99">
        <f t="shared" si="106"/>
        <v>0</v>
      </c>
      <c r="AO61" s="99">
        <f t="shared" si="107"/>
        <v>0</v>
      </c>
      <c r="AP61" s="99">
        <v>0</v>
      </c>
      <c r="AQ61" s="99">
        <v>0</v>
      </c>
      <c r="AR61" s="99">
        <f t="shared" si="108"/>
        <v>0</v>
      </c>
      <c r="AS61" s="99">
        <f t="shared" si="109"/>
        <v>0</v>
      </c>
      <c r="AT61" s="99">
        <f t="shared" si="91"/>
        <v>11475.87</v>
      </c>
    </row>
    <row r="62" spans="1:46" x14ac:dyDescent="0.25">
      <c r="A62" s="81"/>
      <c r="B62" s="82">
        <v>2</v>
      </c>
      <c r="C62" s="83"/>
      <c r="D62" s="102" t="s">
        <v>143</v>
      </c>
      <c r="E62" s="96">
        <f t="shared" si="89"/>
        <v>155398.12</v>
      </c>
      <c r="F62" s="85">
        <v>75726</v>
      </c>
      <c r="G62" s="97"/>
      <c r="H62" s="98"/>
      <c r="J62" s="99">
        <f t="shared" ref="J62:AS62" si="110">J63+J64+J65+J66</f>
        <v>46364.83</v>
      </c>
      <c r="K62" s="99">
        <f t="shared" si="110"/>
        <v>0</v>
      </c>
      <c r="L62" s="99">
        <f t="shared" si="110"/>
        <v>46364.83</v>
      </c>
      <c r="M62" s="99">
        <f t="shared" si="110"/>
        <v>46364.83</v>
      </c>
      <c r="N62" s="99">
        <f t="shared" si="110"/>
        <v>0</v>
      </c>
      <c r="O62" s="99">
        <f t="shared" si="110"/>
        <v>0</v>
      </c>
      <c r="P62" s="99">
        <f t="shared" si="110"/>
        <v>0</v>
      </c>
      <c r="Q62" s="99">
        <f t="shared" si="110"/>
        <v>0</v>
      </c>
      <c r="R62" s="99">
        <f t="shared" si="110"/>
        <v>0</v>
      </c>
      <c r="S62" s="99">
        <f t="shared" si="110"/>
        <v>0</v>
      </c>
      <c r="T62" s="99">
        <f t="shared" si="110"/>
        <v>0</v>
      </c>
      <c r="U62" s="99">
        <f t="shared" si="110"/>
        <v>0</v>
      </c>
      <c r="V62" s="99">
        <f t="shared" si="110"/>
        <v>890162.98</v>
      </c>
      <c r="W62" s="99">
        <f t="shared" si="110"/>
        <v>-11500</v>
      </c>
      <c r="X62" s="99">
        <f t="shared" si="110"/>
        <v>878662.98</v>
      </c>
      <c r="Y62" s="99">
        <f t="shared" si="110"/>
        <v>109033.2891882</v>
      </c>
      <c r="Z62" s="99">
        <f t="shared" si="110"/>
        <v>0</v>
      </c>
      <c r="AA62" s="99">
        <f t="shared" si="110"/>
        <v>0</v>
      </c>
      <c r="AB62" s="99">
        <f t="shared" si="110"/>
        <v>0</v>
      </c>
      <c r="AC62" s="99">
        <f t="shared" si="110"/>
        <v>0</v>
      </c>
      <c r="AD62" s="99">
        <f t="shared" si="110"/>
        <v>0</v>
      </c>
      <c r="AE62" s="99">
        <f t="shared" si="110"/>
        <v>0</v>
      </c>
      <c r="AF62" s="99">
        <f t="shared" si="110"/>
        <v>0</v>
      </c>
      <c r="AG62" s="99">
        <f t="shared" si="110"/>
        <v>0</v>
      </c>
      <c r="AH62" s="99">
        <f t="shared" si="110"/>
        <v>0</v>
      </c>
      <c r="AI62" s="99">
        <f t="shared" si="110"/>
        <v>0</v>
      </c>
      <c r="AJ62" s="99">
        <f t="shared" si="110"/>
        <v>0</v>
      </c>
      <c r="AK62" s="99">
        <f t="shared" si="110"/>
        <v>0</v>
      </c>
      <c r="AL62" s="99">
        <f t="shared" si="110"/>
        <v>0</v>
      </c>
      <c r="AM62" s="99">
        <f t="shared" si="110"/>
        <v>0</v>
      </c>
      <c r="AN62" s="99">
        <f t="shared" si="110"/>
        <v>0</v>
      </c>
      <c r="AO62" s="99">
        <f t="shared" si="110"/>
        <v>0</v>
      </c>
      <c r="AP62" s="99">
        <f t="shared" si="110"/>
        <v>0</v>
      </c>
      <c r="AQ62" s="99">
        <f t="shared" si="110"/>
        <v>0</v>
      </c>
      <c r="AR62" s="99">
        <f t="shared" si="110"/>
        <v>0</v>
      </c>
      <c r="AS62" s="99">
        <f t="shared" si="110"/>
        <v>0</v>
      </c>
      <c r="AT62" s="99">
        <f t="shared" si="91"/>
        <v>155398.11918819998</v>
      </c>
    </row>
    <row r="63" spans="1:46" ht="13" x14ac:dyDescent="0.3">
      <c r="A63" s="81"/>
      <c r="B63" s="82"/>
      <c r="C63" s="83" t="s">
        <v>88</v>
      </c>
      <c r="D63" s="133" t="s">
        <v>144</v>
      </c>
      <c r="E63" s="96">
        <f t="shared" si="89"/>
        <v>155398.12</v>
      </c>
      <c r="F63" s="85">
        <v>65679</v>
      </c>
      <c r="G63" s="97"/>
      <c r="H63" s="98"/>
      <c r="J63" s="99">
        <v>46364.83</v>
      </c>
      <c r="K63" s="99">
        <v>0</v>
      </c>
      <c r="L63" s="99">
        <f t="shared" ref="L63:L67" si="111">SUM(J63:K63)</f>
        <v>46364.83</v>
      </c>
      <c r="M63" s="99">
        <f t="shared" ref="M63:M67" si="112">L63</f>
        <v>46364.83</v>
      </c>
      <c r="N63" s="99">
        <v>0</v>
      </c>
      <c r="O63" s="99">
        <v>0</v>
      </c>
      <c r="P63" s="99">
        <f t="shared" ref="P63:P67" si="113">SUM(N63:O63)</f>
        <v>0</v>
      </c>
      <c r="Q63" s="99">
        <f t="shared" ref="Q63:Q67" si="114">P$1*P63</f>
        <v>0</v>
      </c>
      <c r="R63" s="99">
        <v>0</v>
      </c>
      <c r="S63" s="99">
        <v>0</v>
      </c>
      <c r="T63" s="99">
        <f t="shared" ref="T63:T67" si="115">SUM(R63:S63)</f>
        <v>0</v>
      </c>
      <c r="U63" s="99">
        <f t="shared" ref="U63:U67" si="116">T$1*T63</f>
        <v>0</v>
      </c>
      <c r="V63" s="99">
        <v>890162.98</v>
      </c>
      <c r="W63" s="99">
        <v>-11500</v>
      </c>
      <c r="X63" s="99">
        <f t="shared" ref="X63:X67" si="117">SUM(V63:W63)</f>
        <v>878662.98</v>
      </c>
      <c r="Y63" s="99">
        <f t="shared" ref="Y63:Y67" si="118">X$1*X63</f>
        <v>109033.2891882</v>
      </c>
      <c r="Z63" s="99">
        <v>0</v>
      </c>
      <c r="AA63" s="99">
        <v>0</v>
      </c>
      <c r="AB63" s="99">
        <f t="shared" ref="AB63:AB67" si="119">SUM(Z63:AA63)</f>
        <v>0</v>
      </c>
      <c r="AC63" s="99">
        <f t="shared" ref="AC63:AC67" si="120">AB$1*AB63</f>
        <v>0</v>
      </c>
      <c r="AD63" s="99">
        <v>0</v>
      </c>
      <c r="AE63" s="99">
        <v>0</v>
      </c>
      <c r="AF63" s="99">
        <f t="shared" ref="AF63:AF67" si="121">SUM(AD63:AE63)</f>
        <v>0</v>
      </c>
      <c r="AG63" s="99">
        <f t="shared" ref="AG63:AG67" si="122">AF$1*AF63</f>
        <v>0</v>
      </c>
      <c r="AH63" s="99">
        <v>0</v>
      </c>
      <c r="AI63" s="99">
        <v>0</v>
      </c>
      <c r="AJ63" s="99">
        <f t="shared" ref="AJ63:AJ67" si="123">SUM(AH63:AI63)</f>
        <v>0</v>
      </c>
      <c r="AK63" s="99">
        <f t="shared" ref="AK63:AK67" si="124">AJ$1*AJ63</f>
        <v>0</v>
      </c>
      <c r="AL63" s="99">
        <v>0</v>
      </c>
      <c r="AM63" s="99">
        <v>0</v>
      </c>
      <c r="AN63" s="99">
        <f t="shared" ref="AN63:AN67" si="125">SUM(AL63:AM63)</f>
        <v>0</v>
      </c>
      <c r="AO63" s="99">
        <f t="shared" ref="AO63:AO67" si="126">AN$1*AN63</f>
        <v>0</v>
      </c>
      <c r="AP63" s="99">
        <v>0</v>
      </c>
      <c r="AQ63" s="99">
        <v>0</v>
      </c>
      <c r="AR63" s="99">
        <f t="shared" ref="AR63:AR67" si="127">SUM(AP63:AQ63)</f>
        <v>0</v>
      </c>
      <c r="AS63" s="99">
        <f t="shared" ref="AS63:AS67" si="128">AR$1*AR63</f>
        <v>0</v>
      </c>
      <c r="AT63" s="99">
        <f t="shared" si="91"/>
        <v>155398.11918819998</v>
      </c>
    </row>
    <row r="64" spans="1:46" ht="13" x14ac:dyDescent="0.3">
      <c r="A64" s="81"/>
      <c r="B64" s="82"/>
      <c r="C64" s="83" t="s">
        <v>115</v>
      </c>
      <c r="D64" s="133" t="s">
        <v>113</v>
      </c>
      <c r="E64" s="96">
        <f t="shared" si="89"/>
        <v>0</v>
      </c>
      <c r="F64" s="85">
        <v>0</v>
      </c>
      <c r="G64" s="135" t="s">
        <v>145</v>
      </c>
      <c r="H64" s="101" t="s">
        <v>146</v>
      </c>
      <c r="J64" s="99">
        <v>0</v>
      </c>
      <c r="K64" s="99">
        <v>0</v>
      </c>
      <c r="L64" s="99">
        <f t="shared" si="111"/>
        <v>0</v>
      </c>
      <c r="M64" s="99">
        <f t="shared" si="112"/>
        <v>0</v>
      </c>
      <c r="N64" s="99">
        <v>0</v>
      </c>
      <c r="O64" s="99">
        <v>0</v>
      </c>
      <c r="P64" s="99">
        <f t="shared" si="113"/>
        <v>0</v>
      </c>
      <c r="Q64" s="99">
        <f t="shared" si="114"/>
        <v>0</v>
      </c>
      <c r="R64" s="99">
        <v>0</v>
      </c>
      <c r="S64" s="99">
        <v>0</v>
      </c>
      <c r="T64" s="99">
        <f t="shared" si="115"/>
        <v>0</v>
      </c>
      <c r="U64" s="99">
        <f t="shared" si="116"/>
        <v>0</v>
      </c>
      <c r="V64" s="99">
        <v>0</v>
      </c>
      <c r="W64" s="99">
        <v>0</v>
      </c>
      <c r="X64" s="99">
        <f t="shared" si="117"/>
        <v>0</v>
      </c>
      <c r="Y64" s="99">
        <f t="shared" si="118"/>
        <v>0</v>
      </c>
      <c r="Z64" s="99">
        <v>0</v>
      </c>
      <c r="AA64" s="99">
        <v>0</v>
      </c>
      <c r="AB64" s="99">
        <f t="shared" si="119"/>
        <v>0</v>
      </c>
      <c r="AC64" s="99">
        <f t="shared" si="120"/>
        <v>0</v>
      </c>
      <c r="AD64" s="99">
        <v>0</v>
      </c>
      <c r="AE64" s="99">
        <v>0</v>
      </c>
      <c r="AF64" s="99">
        <f t="shared" si="121"/>
        <v>0</v>
      </c>
      <c r="AG64" s="99">
        <f t="shared" si="122"/>
        <v>0</v>
      </c>
      <c r="AH64" s="99">
        <v>0</v>
      </c>
      <c r="AI64" s="99">
        <v>0</v>
      </c>
      <c r="AJ64" s="99">
        <f t="shared" si="123"/>
        <v>0</v>
      </c>
      <c r="AK64" s="99">
        <f t="shared" si="124"/>
        <v>0</v>
      </c>
      <c r="AL64" s="99">
        <v>0</v>
      </c>
      <c r="AM64" s="99">
        <v>0</v>
      </c>
      <c r="AN64" s="99">
        <f t="shared" si="125"/>
        <v>0</v>
      </c>
      <c r="AO64" s="99">
        <f t="shared" si="126"/>
        <v>0</v>
      </c>
      <c r="AP64" s="99">
        <v>0</v>
      </c>
      <c r="AQ64" s="99">
        <v>0</v>
      </c>
      <c r="AR64" s="99">
        <f t="shared" si="127"/>
        <v>0</v>
      </c>
      <c r="AS64" s="99">
        <f t="shared" si="128"/>
        <v>0</v>
      </c>
      <c r="AT64" s="99">
        <f t="shared" si="91"/>
        <v>0</v>
      </c>
    </row>
    <row r="65" spans="1:46" ht="13" x14ac:dyDescent="0.3">
      <c r="A65" s="81"/>
      <c r="B65" s="82"/>
      <c r="C65" s="83" t="s">
        <v>118</v>
      </c>
      <c r="D65" s="123" t="s">
        <v>147</v>
      </c>
      <c r="E65" s="96">
        <f t="shared" si="89"/>
        <v>0</v>
      </c>
      <c r="F65" s="85">
        <v>0</v>
      </c>
      <c r="G65" s="97" t="s">
        <v>148</v>
      </c>
      <c r="H65" s="98" t="s">
        <v>148</v>
      </c>
      <c r="J65" s="99">
        <v>0</v>
      </c>
      <c r="K65" s="99">
        <v>0</v>
      </c>
      <c r="L65" s="99">
        <f t="shared" si="111"/>
        <v>0</v>
      </c>
      <c r="M65" s="99">
        <f t="shared" si="112"/>
        <v>0</v>
      </c>
      <c r="N65" s="99">
        <v>0</v>
      </c>
      <c r="O65" s="99">
        <v>0</v>
      </c>
      <c r="P65" s="99">
        <f t="shared" si="113"/>
        <v>0</v>
      </c>
      <c r="Q65" s="99">
        <f t="shared" si="114"/>
        <v>0</v>
      </c>
      <c r="R65" s="99">
        <v>0</v>
      </c>
      <c r="S65" s="99">
        <v>0</v>
      </c>
      <c r="T65" s="99">
        <f t="shared" si="115"/>
        <v>0</v>
      </c>
      <c r="U65" s="99">
        <f t="shared" si="116"/>
        <v>0</v>
      </c>
      <c r="V65" s="99">
        <v>0</v>
      </c>
      <c r="W65" s="99">
        <v>0</v>
      </c>
      <c r="X65" s="99">
        <f t="shared" si="117"/>
        <v>0</v>
      </c>
      <c r="Y65" s="99">
        <f t="shared" si="118"/>
        <v>0</v>
      </c>
      <c r="Z65" s="99">
        <v>0</v>
      </c>
      <c r="AA65" s="99">
        <v>0</v>
      </c>
      <c r="AB65" s="99">
        <f t="shared" si="119"/>
        <v>0</v>
      </c>
      <c r="AC65" s="99">
        <f t="shared" si="120"/>
        <v>0</v>
      </c>
      <c r="AD65" s="99">
        <v>0</v>
      </c>
      <c r="AE65" s="99">
        <v>0</v>
      </c>
      <c r="AF65" s="99">
        <f t="shared" si="121"/>
        <v>0</v>
      </c>
      <c r="AG65" s="99">
        <f t="shared" si="122"/>
        <v>0</v>
      </c>
      <c r="AH65" s="99">
        <v>0</v>
      </c>
      <c r="AI65" s="99">
        <v>0</v>
      </c>
      <c r="AJ65" s="99">
        <f t="shared" si="123"/>
        <v>0</v>
      </c>
      <c r="AK65" s="99">
        <f t="shared" si="124"/>
        <v>0</v>
      </c>
      <c r="AL65" s="99">
        <v>0</v>
      </c>
      <c r="AM65" s="99">
        <v>0</v>
      </c>
      <c r="AN65" s="99">
        <f t="shared" si="125"/>
        <v>0</v>
      </c>
      <c r="AO65" s="99">
        <f t="shared" si="126"/>
        <v>0</v>
      </c>
      <c r="AP65" s="99">
        <v>0</v>
      </c>
      <c r="AQ65" s="99">
        <v>0</v>
      </c>
      <c r="AR65" s="99">
        <f t="shared" si="127"/>
        <v>0</v>
      </c>
      <c r="AS65" s="99">
        <f t="shared" si="128"/>
        <v>0</v>
      </c>
      <c r="AT65" s="99">
        <f t="shared" si="91"/>
        <v>0</v>
      </c>
    </row>
    <row r="66" spans="1:46" ht="13" x14ac:dyDescent="0.3">
      <c r="A66" s="81"/>
      <c r="B66" s="82"/>
      <c r="C66" s="132" t="s">
        <v>126</v>
      </c>
      <c r="D66" s="133" t="s">
        <v>149</v>
      </c>
      <c r="E66" s="96">
        <f t="shared" si="89"/>
        <v>0</v>
      </c>
      <c r="F66" s="85">
        <v>10047</v>
      </c>
      <c r="G66" s="97"/>
      <c r="H66" s="98"/>
      <c r="J66" s="99">
        <v>0</v>
      </c>
      <c r="K66" s="99">
        <v>0</v>
      </c>
      <c r="L66" s="99">
        <f t="shared" si="111"/>
        <v>0</v>
      </c>
      <c r="M66" s="99">
        <f t="shared" si="112"/>
        <v>0</v>
      </c>
      <c r="N66" s="99">
        <v>0</v>
      </c>
      <c r="O66" s="99">
        <v>0</v>
      </c>
      <c r="P66" s="99">
        <f t="shared" si="113"/>
        <v>0</v>
      </c>
      <c r="Q66" s="99">
        <f t="shared" si="114"/>
        <v>0</v>
      </c>
      <c r="R66" s="99">
        <v>0</v>
      </c>
      <c r="S66" s="99">
        <v>0</v>
      </c>
      <c r="T66" s="99">
        <f t="shared" si="115"/>
        <v>0</v>
      </c>
      <c r="U66" s="99">
        <f t="shared" si="116"/>
        <v>0</v>
      </c>
      <c r="V66" s="99">
        <v>0</v>
      </c>
      <c r="W66" s="99">
        <v>0</v>
      </c>
      <c r="X66" s="99">
        <f t="shared" si="117"/>
        <v>0</v>
      </c>
      <c r="Y66" s="99">
        <f t="shared" si="118"/>
        <v>0</v>
      </c>
      <c r="Z66" s="99">
        <v>0</v>
      </c>
      <c r="AA66" s="99">
        <v>0</v>
      </c>
      <c r="AB66" s="99">
        <f t="shared" si="119"/>
        <v>0</v>
      </c>
      <c r="AC66" s="99">
        <f t="shared" si="120"/>
        <v>0</v>
      </c>
      <c r="AD66" s="99">
        <v>0</v>
      </c>
      <c r="AE66" s="99">
        <v>0</v>
      </c>
      <c r="AF66" s="99">
        <f t="shared" si="121"/>
        <v>0</v>
      </c>
      <c r="AG66" s="99">
        <f t="shared" si="122"/>
        <v>0</v>
      </c>
      <c r="AH66" s="99">
        <v>0</v>
      </c>
      <c r="AI66" s="99">
        <v>0</v>
      </c>
      <c r="AJ66" s="99">
        <f t="shared" si="123"/>
        <v>0</v>
      </c>
      <c r="AK66" s="99">
        <f t="shared" si="124"/>
        <v>0</v>
      </c>
      <c r="AL66" s="99">
        <v>0</v>
      </c>
      <c r="AM66" s="99">
        <v>0</v>
      </c>
      <c r="AN66" s="99">
        <f t="shared" si="125"/>
        <v>0</v>
      </c>
      <c r="AO66" s="99">
        <f t="shared" si="126"/>
        <v>0</v>
      </c>
      <c r="AP66" s="99">
        <v>0</v>
      </c>
      <c r="AQ66" s="99">
        <v>0</v>
      </c>
      <c r="AR66" s="99">
        <f t="shared" si="127"/>
        <v>0</v>
      </c>
      <c r="AS66" s="99">
        <f t="shared" si="128"/>
        <v>0</v>
      </c>
      <c r="AT66" s="99">
        <f t="shared" si="91"/>
        <v>0</v>
      </c>
    </row>
    <row r="67" spans="1:46" x14ac:dyDescent="0.25">
      <c r="A67" s="81"/>
      <c r="B67" s="82">
        <v>3</v>
      </c>
      <c r="C67" s="83"/>
      <c r="D67" s="82" t="s">
        <v>150</v>
      </c>
      <c r="E67" s="96">
        <f t="shared" si="89"/>
        <v>736846.22</v>
      </c>
      <c r="F67" s="85">
        <v>558677</v>
      </c>
      <c r="G67" s="97" t="s">
        <v>151</v>
      </c>
      <c r="H67" s="101" t="s">
        <v>151</v>
      </c>
      <c r="J67" s="99">
        <v>427045.88</v>
      </c>
      <c r="K67" s="99">
        <v>0</v>
      </c>
      <c r="L67" s="99">
        <f t="shared" si="111"/>
        <v>427045.88</v>
      </c>
      <c r="M67" s="99">
        <f t="shared" si="112"/>
        <v>427045.88</v>
      </c>
      <c r="N67" s="99">
        <v>330976.26</v>
      </c>
      <c r="O67" s="99">
        <v>-21175.919999999998</v>
      </c>
      <c r="P67" s="99">
        <f t="shared" si="113"/>
        <v>309800.34000000003</v>
      </c>
      <c r="Q67" s="99">
        <f t="shared" si="114"/>
        <v>309800.34000000003</v>
      </c>
      <c r="R67" s="99">
        <v>0</v>
      </c>
      <c r="S67" s="99">
        <v>0</v>
      </c>
      <c r="T67" s="99">
        <f t="shared" si="115"/>
        <v>0</v>
      </c>
      <c r="U67" s="99">
        <f t="shared" si="116"/>
        <v>0</v>
      </c>
      <c r="V67" s="99">
        <v>0</v>
      </c>
      <c r="W67" s="99">
        <v>0</v>
      </c>
      <c r="X67" s="99">
        <f t="shared" si="117"/>
        <v>0</v>
      </c>
      <c r="Y67" s="99">
        <f t="shared" si="118"/>
        <v>0</v>
      </c>
      <c r="Z67" s="99">
        <v>0</v>
      </c>
      <c r="AA67" s="99">
        <v>0</v>
      </c>
      <c r="AB67" s="99">
        <f t="shared" si="119"/>
        <v>0</v>
      </c>
      <c r="AC67" s="99">
        <f t="shared" si="120"/>
        <v>0</v>
      </c>
      <c r="AD67" s="99">
        <v>0</v>
      </c>
      <c r="AE67" s="99">
        <v>0</v>
      </c>
      <c r="AF67" s="99">
        <f t="shared" si="121"/>
        <v>0</v>
      </c>
      <c r="AG67" s="99">
        <f t="shared" si="122"/>
        <v>0</v>
      </c>
      <c r="AH67" s="99">
        <v>0</v>
      </c>
      <c r="AI67" s="99">
        <v>0</v>
      </c>
      <c r="AJ67" s="99">
        <f t="shared" si="123"/>
        <v>0</v>
      </c>
      <c r="AK67" s="99">
        <f t="shared" si="124"/>
        <v>0</v>
      </c>
      <c r="AL67" s="99">
        <v>0</v>
      </c>
      <c r="AM67" s="99">
        <v>0</v>
      </c>
      <c r="AN67" s="99">
        <f t="shared" si="125"/>
        <v>0</v>
      </c>
      <c r="AO67" s="99">
        <f t="shared" si="126"/>
        <v>0</v>
      </c>
      <c r="AP67" s="99">
        <v>0</v>
      </c>
      <c r="AQ67" s="99">
        <v>0</v>
      </c>
      <c r="AR67" s="99">
        <f t="shared" si="127"/>
        <v>0</v>
      </c>
      <c r="AS67" s="99">
        <f t="shared" si="128"/>
        <v>0</v>
      </c>
      <c r="AT67" s="99">
        <f t="shared" si="91"/>
        <v>736846.22</v>
      </c>
    </row>
    <row r="68" spans="1:46" x14ac:dyDescent="0.25">
      <c r="A68" s="81"/>
      <c r="B68" s="82">
        <v>4</v>
      </c>
      <c r="C68" s="83"/>
      <c r="D68" s="103" t="s">
        <v>152</v>
      </c>
      <c r="E68" s="96">
        <f t="shared" si="89"/>
        <v>16047.73</v>
      </c>
      <c r="F68" s="85">
        <v>1202354</v>
      </c>
      <c r="G68" s="97" t="s">
        <v>153</v>
      </c>
      <c r="H68" s="101" t="s">
        <v>153</v>
      </c>
      <c r="J68" s="99">
        <f t="shared" ref="J68:AS68" si="129">J69+J70+J71</f>
        <v>15</v>
      </c>
      <c r="K68" s="99">
        <f t="shared" si="129"/>
        <v>0</v>
      </c>
      <c r="L68" s="99">
        <f t="shared" si="129"/>
        <v>15</v>
      </c>
      <c r="M68" s="99">
        <f t="shared" si="129"/>
        <v>15</v>
      </c>
      <c r="N68" s="99">
        <f t="shared" si="129"/>
        <v>12570.74</v>
      </c>
      <c r="O68" s="99">
        <f t="shared" si="129"/>
        <v>0</v>
      </c>
      <c r="P68" s="99">
        <f t="shared" si="129"/>
        <v>12570.74</v>
      </c>
      <c r="Q68" s="99">
        <f t="shared" si="129"/>
        <v>12570.74</v>
      </c>
      <c r="R68" s="99">
        <f t="shared" si="129"/>
        <v>0</v>
      </c>
      <c r="S68" s="99">
        <f t="shared" si="129"/>
        <v>0</v>
      </c>
      <c r="T68" s="99">
        <f t="shared" si="129"/>
        <v>0</v>
      </c>
      <c r="U68" s="99">
        <f t="shared" si="129"/>
        <v>0</v>
      </c>
      <c r="V68" s="99">
        <f t="shared" si="129"/>
        <v>27899.03</v>
      </c>
      <c r="W68" s="99">
        <f t="shared" si="129"/>
        <v>0</v>
      </c>
      <c r="X68" s="99">
        <f t="shared" si="129"/>
        <v>27899.03</v>
      </c>
      <c r="Y68" s="99">
        <f t="shared" si="129"/>
        <v>3461.9906327000003</v>
      </c>
      <c r="Z68" s="99">
        <f t="shared" si="129"/>
        <v>0</v>
      </c>
      <c r="AA68" s="99">
        <f t="shared" si="129"/>
        <v>0</v>
      </c>
      <c r="AB68" s="99">
        <f t="shared" si="129"/>
        <v>0</v>
      </c>
      <c r="AC68" s="99">
        <f t="shared" si="129"/>
        <v>0</v>
      </c>
      <c r="AD68" s="99">
        <f t="shared" si="129"/>
        <v>0</v>
      </c>
      <c r="AE68" s="99">
        <f t="shared" si="129"/>
        <v>0</v>
      </c>
      <c r="AF68" s="99">
        <f t="shared" si="129"/>
        <v>0</v>
      </c>
      <c r="AG68" s="99">
        <f t="shared" si="129"/>
        <v>0</v>
      </c>
      <c r="AH68" s="99">
        <f t="shared" si="129"/>
        <v>0</v>
      </c>
      <c r="AI68" s="99">
        <f t="shared" si="129"/>
        <v>0</v>
      </c>
      <c r="AJ68" s="99">
        <f t="shared" si="129"/>
        <v>0</v>
      </c>
      <c r="AK68" s="99">
        <f t="shared" si="129"/>
        <v>0</v>
      </c>
      <c r="AL68" s="99">
        <f t="shared" si="129"/>
        <v>0</v>
      </c>
      <c r="AM68" s="99">
        <f t="shared" si="129"/>
        <v>0</v>
      </c>
      <c r="AN68" s="99">
        <f t="shared" si="129"/>
        <v>0</v>
      </c>
      <c r="AO68" s="99">
        <f t="shared" si="129"/>
        <v>0</v>
      </c>
      <c r="AP68" s="99">
        <f t="shared" si="129"/>
        <v>0</v>
      </c>
      <c r="AQ68" s="99">
        <f t="shared" si="129"/>
        <v>0</v>
      </c>
      <c r="AR68" s="99">
        <f t="shared" si="129"/>
        <v>0</v>
      </c>
      <c r="AS68" s="99">
        <f t="shared" si="129"/>
        <v>0</v>
      </c>
      <c r="AT68" s="99">
        <f t="shared" si="91"/>
        <v>16047.730632700001</v>
      </c>
    </row>
    <row r="69" spans="1:46" ht="13" x14ac:dyDescent="0.3">
      <c r="A69" s="81"/>
      <c r="B69" s="82"/>
      <c r="C69" s="83" t="s">
        <v>88</v>
      </c>
      <c r="D69" s="133" t="s">
        <v>154</v>
      </c>
      <c r="E69" s="96">
        <f t="shared" si="89"/>
        <v>10461.25</v>
      </c>
      <c r="F69" s="85">
        <v>20538</v>
      </c>
      <c r="G69" s="97"/>
      <c r="H69" s="98"/>
      <c r="J69" s="99">
        <v>15</v>
      </c>
      <c r="K69" s="99">
        <v>0</v>
      </c>
      <c r="L69" s="99">
        <f t="shared" ref="L69:L71" si="130">SUM(J69:K69)</f>
        <v>15</v>
      </c>
      <c r="M69" s="99">
        <f t="shared" ref="M69:M71" si="131">L69</f>
        <v>15</v>
      </c>
      <c r="N69" s="99">
        <v>10446.25</v>
      </c>
      <c r="O69" s="99">
        <v>0</v>
      </c>
      <c r="P69" s="99">
        <f t="shared" ref="P69:P71" si="132">SUM(N69:O69)</f>
        <v>10446.25</v>
      </c>
      <c r="Q69" s="99">
        <f t="shared" ref="Q69:Q71" si="133">P$1*P69</f>
        <v>10446.25</v>
      </c>
      <c r="R69" s="99">
        <v>0</v>
      </c>
      <c r="S69" s="99">
        <v>0</v>
      </c>
      <c r="T69" s="99">
        <f t="shared" ref="T69:T71" si="134">SUM(R69:S69)</f>
        <v>0</v>
      </c>
      <c r="U69" s="99">
        <f t="shared" ref="U69:U71" si="135">T$1*T69</f>
        <v>0</v>
      </c>
      <c r="V69" s="99">
        <v>0</v>
      </c>
      <c r="W69" s="99">
        <v>0</v>
      </c>
      <c r="X69" s="99">
        <f t="shared" ref="X69:X71" si="136">SUM(V69:W69)</f>
        <v>0</v>
      </c>
      <c r="Y69" s="99">
        <f t="shared" ref="Y69:Y71" si="137">X$1*X69</f>
        <v>0</v>
      </c>
      <c r="Z69" s="99">
        <v>0</v>
      </c>
      <c r="AA69" s="99">
        <v>0</v>
      </c>
      <c r="AB69" s="99">
        <f t="shared" ref="AB69:AB71" si="138">SUM(Z69:AA69)</f>
        <v>0</v>
      </c>
      <c r="AC69" s="99">
        <f t="shared" ref="AC69:AC71" si="139">AB$1*AB69</f>
        <v>0</v>
      </c>
      <c r="AD69" s="99">
        <v>0</v>
      </c>
      <c r="AE69" s="99">
        <v>0</v>
      </c>
      <c r="AF69" s="99">
        <f t="shared" ref="AF69:AF71" si="140">SUM(AD69:AE69)</f>
        <v>0</v>
      </c>
      <c r="AG69" s="99">
        <f t="shared" ref="AG69:AG71" si="141">AF$1*AF69</f>
        <v>0</v>
      </c>
      <c r="AH69" s="99">
        <v>0</v>
      </c>
      <c r="AI69" s="99">
        <v>0</v>
      </c>
      <c r="AJ69" s="99">
        <f t="shared" ref="AJ69:AJ71" si="142">SUM(AH69:AI69)</f>
        <v>0</v>
      </c>
      <c r="AK69" s="99">
        <f t="shared" ref="AK69:AK71" si="143">AJ$1*AJ69</f>
        <v>0</v>
      </c>
      <c r="AL69" s="99">
        <v>0</v>
      </c>
      <c r="AM69" s="99">
        <v>0</v>
      </c>
      <c r="AN69" s="99">
        <f t="shared" ref="AN69:AN71" si="144">SUM(AL69:AM69)</f>
        <v>0</v>
      </c>
      <c r="AO69" s="99">
        <f t="shared" ref="AO69:AO71" si="145">AN$1*AN69</f>
        <v>0</v>
      </c>
      <c r="AP69" s="99">
        <v>0</v>
      </c>
      <c r="AQ69" s="99">
        <v>0</v>
      </c>
      <c r="AR69" s="99">
        <f t="shared" ref="AR69:AR71" si="146">SUM(AP69:AQ69)</f>
        <v>0</v>
      </c>
      <c r="AS69" s="99">
        <f t="shared" ref="AS69:AS71" si="147">AR$1*AR69</f>
        <v>0</v>
      </c>
      <c r="AT69" s="99">
        <f t="shared" si="91"/>
        <v>10461.25</v>
      </c>
    </row>
    <row r="70" spans="1:46" ht="13" x14ac:dyDescent="0.3">
      <c r="A70" s="81"/>
      <c r="B70" s="82"/>
      <c r="C70" s="83" t="s">
        <v>115</v>
      </c>
      <c r="D70" s="133" t="s">
        <v>155</v>
      </c>
      <c r="E70" s="96">
        <f t="shared" si="89"/>
        <v>1955.97</v>
      </c>
      <c r="F70" s="85">
        <v>7247</v>
      </c>
      <c r="G70" s="97"/>
      <c r="H70" s="98"/>
      <c r="J70" s="99">
        <v>0</v>
      </c>
      <c r="K70" s="99">
        <v>0</v>
      </c>
      <c r="L70" s="99">
        <f t="shared" si="130"/>
        <v>0</v>
      </c>
      <c r="M70" s="99">
        <f t="shared" si="131"/>
        <v>0</v>
      </c>
      <c r="N70" s="99">
        <v>0</v>
      </c>
      <c r="O70" s="99">
        <v>0</v>
      </c>
      <c r="P70" s="99">
        <f t="shared" si="132"/>
        <v>0</v>
      </c>
      <c r="Q70" s="99">
        <f t="shared" si="133"/>
        <v>0</v>
      </c>
      <c r="R70" s="99">
        <v>0</v>
      </c>
      <c r="S70" s="99">
        <v>0</v>
      </c>
      <c r="T70" s="99">
        <f t="shared" si="134"/>
        <v>0</v>
      </c>
      <c r="U70" s="99">
        <f t="shared" si="135"/>
        <v>0</v>
      </c>
      <c r="V70" s="99">
        <v>15762.5</v>
      </c>
      <c r="W70" s="99">
        <v>0</v>
      </c>
      <c r="X70" s="99">
        <f t="shared" si="136"/>
        <v>15762.5</v>
      </c>
      <c r="Y70" s="99">
        <f t="shared" si="137"/>
        <v>1955.9686250000002</v>
      </c>
      <c r="Z70" s="99">
        <v>0</v>
      </c>
      <c r="AA70" s="99">
        <v>0</v>
      </c>
      <c r="AB70" s="99">
        <f t="shared" si="138"/>
        <v>0</v>
      </c>
      <c r="AC70" s="99">
        <f t="shared" si="139"/>
        <v>0</v>
      </c>
      <c r="AD70" s="99">
        <v>0</v>
      </c>
      <c r="AE70" s="99">
        <v>0</v>
      </c>
      <c r="AF70" s="99">
        <f t="shared" si="140"/>
        <v>0</v>
      </c>
      <c r="AG70" s="99">
        <f t="shared" si="141"/>
        <v>0</v>
      </c>
      <c r="AH70" s="99">
        <v>0</v>
      </c>
      <c r="AI70" s="99">
        <v>0</v>
      </c>
      <c r="AJ70" s="99">
        <f t="shared" si="142"/>
        <v>0</v>
      </c>
      <c r="AK70" s="99">
        <f t="shared" si="143"/>
        <v>0</v>
      </c>
      <c r="AL70" s="99">
        <v>0</v>
      </c>
      <c r="AM70" s="99">
        <v>0</v>
      </c>
      <c r="AN70" s="99">
        <f t="shared" si="144"/>
        <v>0</v>
      </c>
      <c r="AO70" s="99">
        <f t="shared" si="145"/>
        <v>0</v>
      </c>
      <c r="AP70" s="99">
        <v>0</v>
      </c>
      <c r="AQ70" s="99">
        <v>0</v>
      </c>
      <c r="AR70" s="99">
        <f t="shared" si="146"/>
        <v>0</v>
      </c>
      <c r="AS70" s="99">
        <f t="shared" si="147"/>
        <v>0</v>
      </c>
      <c r="AT70" s="99">
        <f t="shared" si="91"/>
        <v>1955.9686250000002</v>
      </c>
    </row>
    <row r="71" spans="1:46" ht="13" x14ac:dyDescent="0.3">
      <c r="A71" s="81"/>
      <c r="B71" s="82"/>
      <c r="C71" s="83" t="s">
        <v>118</v>
      </c>
      <c r="D71" s="123" t="s">
        <v>156</v>
      </c>
      <c r="E71" s="96">
        <f t="shared" si="89"/>
        <v>3630.51</v>
      </c>
      <c r="F71" s="85">
        <v>1174569</v>
      </c>
      <c r="G71" s="97"/>
      <c r="H71" s="98"/>
      <c r="J71" s="99">
        <v>0</v>
      </c>
      <c r="K71" s="99">
        <v>0</v>
      </c>
      <c r="L71" s="99">
        <f t="shared" si="130"/>
        <v>0</v>
      </c>
      <c r="M71" s="99">
        <f t="shared" si="131"/>
        <v>0</v>
      </c>
      <c r="N71" s="99">
        <v>2124.4899999999998</v>
      </c>
      <c r="O71" s="99">
        <v>0</v>
      </c>
      <c r="P71" s="99">
        <f t="shared" si="132"/>
        <v>2124.4899999999998</v>
      </c>
      <c r="Q71" s="99">
        <f t="shared" si="133"/>
        <v>2124.4899999999998</v>
      </c>
      <c r="R71" s="99">
        <v>0</v>
      </c>
      <c r="S71" s="99">
        <v>0</v>
      </c>
      <c r="T71" s="99">
        <f t="shared" si="134"/>
        <v>0</v>
      </c>
      <c r="U71" s="99">
        <f t="shared" si="135"/>
        <v>0</v>
      </c>
      <c r="V71" s="99">
        <v>12136.53</v>
      </c>
      <c r="W71" s="99">
        <v>0</v>
      </c>
      <c r="X71" s="99">
        <f t="shared" si="136"/>
        <v>12136.53</v>
      </c>
      <c r="Y71" s="99">
        <f t="shared" si="137"/>
        <v>1506.0220077000001</v>
      </c>
      <c r="Z71" s="99">
        <v>0</v>
      </c>
      <c r="AA71" s="99">
        <v>0</v>
      </c>
      <c r="AB71" s="99">
        <f t="shared" si="138"/>
        <v>0</v>
      </c>
      <c r="AC71" s="99">
        <f t="shared" si="139"/>
        <v>0</v>
      </c>
      <c r="AD71" s="99">
        <v>0</v>
      </c>
      <c r="AE71" s="99">
        <v>0</v>
      </c>
      <c r="AF71" s="99">
        <f t="shared" si="140"/>
        <v>0</v>
      </c>
      <c r="AG71" s="99">
        <f t="shared" si="141"/>
        <v>0</v>
      </c>
      <c r="AH71" s="99">
        <v>0</v>
      </c>
      <c r="AI71" s="99">
        <v>0</v>
      </c>
      <c r="AJ71" s="99">
        <f t="shared" si="142"/>
        <v>0</v>
      </c>
      <c r="AK71" s="99">
        <f t="shared" si="143"/>
        <v>0</v>
      </c>
      <c r="AL71" s="99">
        <v>0</v>
      </c>
      <c r="AM71" s="99">
        <v>0</v>
      </c>
      <c r="AN71" s="99">
        <f t="shared" si="144"/>
        <v>0</v>
      </c>
      <c r="AO71" s="99">
        <f t="shared" si="145"/>
        <v>0</v>
      </c>
      <c r="AP71" s="99">
        <v>0</v>
      </c>
      <c r="AQ71" s="99">
        <v>0</v>
      </c>
      <c r="AR71" s="99">
        <f t="shared" si="146"/>
        <v>0</v>
      </c>
      <c r="AS71" s="99">
        <f t="shared" si="147"/>
        <v>0</v>
      </c>
      <c r="AT71" s="99">
        <f t="shared" si="91"/>
        <v>3630.5120077000001</v>
      </c>
    </row>
    <row r="72" spans="1:46" ht="14.5" x14ac:dyDescent="0.35">
      <c r="A72" s="81"/>
      <c r="B72" s="82"/>
      <c r="C72" s="83"/>
      <c r="D72" s="107" t="s">
        <v>157</v>
      </c>
      <c r="E72" s="126">
        <f>E58+E62+E67+E68</f>
        <v>1719033.8599999999</v>
      </c>
      <c r="F72" s="126">
        <v>1836757</v>
      </c>
      <c r="G72" s="127"/>
      <c r="H72" s="152"/>
      <c r="J72" s="129">
        <f t="shared" ref="J72:AT72" si="148">J58+J62+J67+J68</f>
        <v>1284167.5</v>
      </c>
      <c r="K72" s="129">
        <f t="shared" si="148"/>
        <v>0</v>
      </c>
      <c r="L72" s="129">
        <f t="shared" si="148"/>
        <v>1284167.5</v>
      </c>
      <c r="M72" s="129">
        <f t="shared" si="148"/>
        <v>1284167.5</v>
      </c>
      <c r="N72" s="129">
        <f t="shared" si="148"/>
        <v>343547</v>
      </c>
      <c r="O72" s="129">
        <f t="shared" si="148"/>
        <v>-21175.919999999998</v>
      </c>
      <c r="P72" s="129">
        <f t="shared" si="148"/>
        <v>322371.08</v>
      </c>
      <c r="Q72" s="129">
        <f t="shared" si="148"/>
        <v>322371.08</v>
      </c>
      <c r="R72" s="129">
        <f t="shared" si="148"/>
        <v>0</v>
      </c>
      <c r="S72" s="129">
        <f t="shared" si="148"/>
        <v>0</v>
      </c>
      <c r="T72" s="129">
        <f t="shared" si="148"/>
        <v>0</v>
      </c>
      <c r="U72" s="129">
        <f t="shared" si="148"/>
        <v>0</v>
      </c>
      <c r="V72" s="129">
        <f t="shared" si="148"/>
        <v>918062.01</v>
      </c>
      <c r="W72" s="129">
        <f t="shared" si="148"/>
        <v>-11500</v>
      </c>
      <c r="X72" s="129">
        <f t="shared" si="148"/>
        <v>906562.01</v>
      </c>
      <c r="Y72" s="129">
        <f t="shared" si="148"/>
        <v>112495.2798209</v>
      </c>
      <c r="Z72" s="129">
        <f t="shared" si="148"/>
        <v>0</v>
      </c>
      <c r="AA72" s="129">
        <f t="shared" si="148"/>
        <v>0</v>
      </c>
      <c r="AB72" s="129">
        <f t="shared" si="148"/>
        <v>0</v>
      </c>
      <c r="AC72" s="129">
        <f t="shared" si="148"/>
        <v>0</v>
      </c>
      <c r="AD72" s="129">
        <f t="shared" si="148"/>
        <v>0</v>
      </c>
      <c r="AE72" s="129">
        <f t="shared" si="148"/>
        <v>0</v>
      </c>
      <c r="AF72" s="129">
        <f t="shared" si="148"/>
        <v>0</v>
      </c>
      <c r="AG72" s="129">
        <f t="shared" si="148"/>
        <v>0</v>
      </c>
      <c r="AH72" s="129">
        <f t="shared" si="148"/>
        <v>0</v>
      </c>
      <c r="AI72" s="129">
        <f t="shared" si="148"/>
        <v>0</v>
      </c>
      <c r="AJ72" s="129">
        <f t="shared" si="148"/>
        <v>0</v>
      </c>
      <c r="AK72" s="129">
        <f t="shared" si="148"/>
        <v>0</v>
      </c>
      <c r="AL72" s="129">
        <f t="shared" si="148"/>
        <v>0</v>
      </c>
      <c r="AM72" s="129">
        <f t="shared" si="148"/>
        <v>0</v>
      </c>
      <c r="AN72" s="129">
        <f t="shared" si="148"/>
        <v>0</v>
      </c>
      <c r="AO72" s="129">
        <f t="shared" si="148"/>
        <v>0</v>
      </c>
      <c r="AP72" s="129">
        <f t="shared" si="148"/>
        <v>0</v>
      </c>
      <c r="AQ72" s="129">
        <f t="shared" si="148"/>
        <v>0</v>
      </c>
      <c r="AR72" s="129">
        <f t="shared" si="148"/>
        <v>0</v>
      </c>
      <c r="AS72" s="129">
        <f t="shared" si="148"/>
        <v>0</v>
      </c>
      <c r="AT72" s="129">
        <f t="shared" si="148"/>
        <v>1719033.8598209</v>
      </c>
    </row>
    <row r="73" spans="1:46" ht="13" x14ac:dyDescent="0.3">
      <c r="A73" s="81"/>
      <c r="B73" s="82"/>
      <c r="C73" s="83"/>
      <c r="D73" s="151"/>
      <c r="E73" s="96"/>
      <c r="F73" s="96"/>
      <c r="G73" s="97"/>
      <c r="H73" s="98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</row>
    <row r="74" spans="1:46" ht="25" x14ac:dyDescent="0.25">
      <c r="A74" s="81" t="s">
        <v>82</v>
      </c>
      <c r="B74" s="82"/>
      <c r="C74" s="83"/>
      <c r="D74" s="115" t="s">
        <v>158</v>
      </c>
      <c r="E74" s="96"/>
      <c r="F74" s="96"/>
      <c r="G74" s="97"/>
      <c r="H74" s="98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</row>
    <row r="75" spans="1:46" x14ac:dyDescent="0.25">
      <c r="A75" s="81"/>
      <c r="B75" s="82">
        <v>1</v>
      </c>
      <c r="C75" s="83"/>
      <c r="D75" s="82" t="s">
        <v>159</v>
      </c>
      <c r="E75" s="96">
        <f t="shared" ref="E75:E76" si="149">ROUND(AT75,2)</f>
        <v>0</v>
      </c>
      <c r="F75" s="85">
        <v>0</v>
      </c>
      <c r="G75" s="97" t="s">
        <v>160</v>
      </c>
      <c r="H75" s="101" t="s">
        <v>161</v>
      </c>
      <c r="J75" s="99">
        <v>0</v>
      </c>
      <c r="K75" s="99">
        <v>0</v>
      </c>
      <c r="L75" s="99">
        <f t="shared" ref="L75:L76" si="150">SUM(J75:K75)</f>
        <v>0</v>
      </c>
      <c r="M75" s="99">
        <f t="shared" ref="M75:M76" si="151">L75</f>
        <v>0</v>
      </c>
      <c r="N75" s="99">
        <v>0</v>
      </c>
      <c r="O75" s="99">
        <v>0</v>
      </c>
      <c r="P75" s="99">
        <f t="shared" ref="P75:P76" si="152">SUM(N75:O75)</f>
        <v>0</v>
      </c>
      <c r="Q75" s="99">
        <f t="shared" ref="Q75:Q76" si="153">P$1*P75</f>
        <v>0</v>
      </c>
      <c r="R75" s="99">
        <v>0</v>
      </c>
      <c r="S75" s="99">
        <v>0</v>
      </c>
      <c r="T75" s="99">
        <f t="shared" ref="T75:T76" si="154">SUM(R75:S75)</f>
        <v>0</v>
      </c>
      <c r="U75" s="99">
        <f t="shared" ref="U75:U76" si="155">T$1*T75</f>
        <v>0</v>
      </c>
      <c r="V75" s="99">
        <v>0</v>
      </c>
      <c r="W75" s="99">
        <v>0</v>
      </c>
      <c r="X75" s="99">
        <f t="shared" ref="X75:X76" si="156">SUM(V75:W75)</f>
        <v>0</v>
      </c>
      <c r="Y75" s="99">
        <f t="shared" ref="Y75:Y76" si="157">X$1*X75</f>
        <v>0</v>
      </c>
      <c r="Z75" s="99">
        <v>0</v>
      </c>
      <c r="AA75" s="99">
        <v>0</v>
      </c>
      <c r="AB75" s="99">
        <f t="shared" ref="AB75:AB76" si="158">SUM(Z75:AA75)</f>
        <v>0</v>
      </c>
      <c r="AC75" s="99">
        <f t="shared" ref="AC75:AC76" si="159">AB$1*AB75</f>
        <v>0</v>
      </c>
      <c r="AD75" s="99">
        <v>0</v>
      </c>
      <c r="AE75" s="99">
        <v>0</v>
      </c>
      <c r="AF75" s="99">
        <f t="shared" ref="AF75:AF76" si="160">SUM(AD75:AE75)</f>
        <v>0</v>
      </c>
      <c r="AG75" s="99">
        <f t="shared" ref="AG75:AG76" si="161">AF$1*AF75</f>
        <v>0</v>
      </c>
      <c r="AH75" s="99">
        <v>0</v>
      </c>
      <c r="AI75" s="99">
        <v>0</v>
      </c>
      <c r="AJ75" s="99">
        <f t="shared" ref="AJ75:AJ76" si="162">SUM(AH75:AI75)</f>
        <v>0</v>
      </c>
      <c r="AK75" s="99">
        <f t="shared" ref="AK75:AK76" si="163">AJ$1*AJ75</f>
        <v>0</v>
      </c>
      <c r="AL75" s="99">
        <v>0</v>
      </c>
      <c r="AM75" s="99">
        <v>0</v>
      </c>
      <c r="AN75" s="99">
        <f t="shared" ref="AN75:AN76" si="164">SUM(AL75:AM75)</f>
        <v>0</v>
      </c>
      <c r="AO75" s="99">
        <f t="shared" ref="AO75:AO76" si="165">AN$1*AN75</f>
        <v>0</v>
      </c>
      <c r="AP75" s="99">
        <v>0</v>
      </c>
      <c r="AQ75" s="99">
        <v>0</v>
      </c>
      <c r="AR75" s="99">
        <f t="shared" ref="AR75:AR76" si="166">SUM(AP75:AQ75)</f>
        <v>0</v>
      </c>
      <c r="AS75" s="99">
        <f t="shared" ref="AS75:AS76" si="167">AR$1*AR75</f>
        <v>0</v>
      </c>
      <c r="AT75" s="99">
        <f t="shared" ref="AT75:AT76" si="168">M75+Q75+U75+Y75+AC75+AG75+AK75+AO75+AS75</f>
        <v>0</v>
      </c>
    </row>
    <row r="76" spans="1:46" x14ac:dyDescent="0.25">
      <c r="A76" s="81"/>
      <c r="B76" s="82">
        <v>2</v>
      </c>
      <c r="C76" s="83"/>
      <c r="D76" s="82" t="s">
        <v>162</v>
      </c>
      <c r="E76" s="96">
        <f t="shared" si="149"/>
        <v>0</v>
      </c>
      <c r="F76" s="85">
        <v>0</v>
      </c>
      <c r="G76" s="97" t="s">
        <v>163</v>
      </c>
      <c r="H76" s="101" t="s">
        <v>164</v>
      </c>
      <c r="J76" s="99">
        <v>0</v>
      </c>
      <c r="K76" s="99">
        <v>0</v>
      </c>
      <c r="L76" s="99">
        <f t="shared" si="150"/>
        <v>0</v>
      </c>
      <c r="M76" s="99">
        <f t="shared" si="151"/>
        <v>0</v>
      </c>
      <c r="N76" s="99">
        <v>0</v>
      </c>
      <c r="O76" s="99">
        <v>0</v>
      </c>
      <c r="P76" s="99">
        <f t="shared" si="152"/>
        <v>0</v>
      </c>
      <c r="Q76" s="99">
        <f t="shared" si="153"/>
        <v>0</v>
      </c>
      <c r="R76" s="99">
        <v>0</v>
      </c>
      <c r="S76" s="99">
        <v>0</v>
      </c>
      <c r="T76" s="99">
        <f t="shared" si="154"/>
        <v>0</v>
      </c>
      <c r="U76" s="99">
        <f t="shared" si="155"/>
        <v>0</v>
      </c>
      <c r="V76" s="99">
        <v>0</v>
      </c>
      <c r="W76" s="99">
        <v>0</v>
      </c>
      <c r="X76" s="99">
        <f t="shared" si="156"/>
        <v>0</v>
      </c>
      <c r="Y76" s="99">
        <f t="shared" si="157"/>
        <v>0</v>
      </c>
      <c r="Z76" s="99">
        <v>0</v>
      </c>
      <c r="AA76" s="99">
        <v>0</v>
      </c>
      <c r="AB76" s="99">
        <f t="shared" si="158"/>
        <v>0</v>
      </c>
      <c r="AC76" s="99">
        <f t="shared" si="159"/>
        <v>0</v>
      </c>
      <c r="AD76" s="99">
        <v>0</v>
      </c>
      <c r="AE76" s="99">
        <v>0</v>
      </c>
      <c r="AF76" s="99">
        <f t="shared" si="160"/>
        <v>0</v>
      </c>
      <c r="AG76" s="99">
        <f t="shared" si="161"/>
        <v>0</v>
      </c>
      <c r="AH76" s="99">
        <v>0</v>
      </c>
      <c r="AI76" s="99">
        <v>0</v>
      </c>
      <c r="AJ76" s="99">
        <f t="shared" si="162"/>
        <v>0</v>
      </c>
      <c r="AK76" s="99">
        <f t="shared" si="163"/>
        <v>0</v>
      </c>
      <c r="AL76" s="99">
        <v>0</v>
      </c>
      <c r="AM76" s="99">
        <v>0</v>
      </c>
      <c r="AN76" s="99">
        <f t="shared" si="164"/>
        <v>0</v>
      </c>
      <c r="AO76" s="99">
        <f t="shared" si="165"/>
        <v>0</v>
      </c>
      <c r="AP76" s="99">
        <v>0</v>
      </c>
      <c r="AQ76" s="99">
        <v>0</v>
      </c>
      <c r="AR76" s="99">
        <f t="shared" si="166"/>
        <v>0</v>
      </c>
      <c r="AS76" s="99">
        <f t="shared" si="167"/>
        <v>0</v>
      </c>
      <c r="AT76" s="99">
        <f t="shared" si="168"/>
        <v>0</v>
      </c>
    </row>
    <row r="77" spans="1:46" ht="15" customHeight="1" x14ac:dyDescent="0.35">
      <c r="A77" s="81"/>
      <c r="B77" s="82"/>
      <c r="C77" s="83"/>
      <c r="D77" s="107" t="s">
        <v>165</v>
      </c>
      <c r="E77" s="126">
        <f>SUM(E75:E76)</f>
        <v>0</v>
      </c>
      <c r="F77" s="126">
        <f>SUM(F75:F76)</f>
        <v>0</v>
      </c>
      <c r="G77" s="127"/>
      <c r="H77" s="152"/>
      <c r="J77" s="129">
        <f t="shared" ref="J77:AT77" si="169">SUM(J75:J76)</f>
        <v>0</v>
      </c>
      <c r="K77" s="129">
        <f t="shared" si="169"/>
        <v>0</v>
      </c>
      <c r="L77" s="129">
        <f t="shared" si="169"/>
        <v>0</v>
      </c>
      <c r="M77" s="129">
        <f t="shared" si="169"/>
        <v>0</v>
      </c>
      <c r="N77" s="129">
        <f t="shared" si="169"/>
        <v>0</v>
      </c>
      <c r="O77" s="129">
        <f t="shared" si="169"/>
        <v>0</v>
      </c>
      <c r="P77" s="129">
        <f t="shared" si="169"/>
        <v>0</v>
      </c>
      <c r="Q77" s="129">
        <f t="shared" si="169"/>
        <v>0</v>
      </c>
      <c r="R77" s="129">
        <f t="shared" si="169"/>
        <v>0</v>
      </c>
      <c r="S77" s="129">
        <f t="shared" si="169"/>
        <v>0</v>
      </c>
      <c r="T77" s="129">
        <f t="shared" si="169"/>
        <v>0</v>
      </c>
      <c r="U77" s="129">
        <f t="shared" si="169"/>
        <v>0</v>
      </c>
      <c r="V77" s="129">
        <f t="shared" si="169"/>
        <v>0</v>
      </c>
      <c r="W77" s="129">
        <f t="shared" si="169"/>
        <v>0</v>
      </c>
      <c r="X77" s="129">
        <f t="shared" si="169"/>
        <v>0</v>
      </c>
      <c r="Y77" s="129">
        <f t="shared" si="169"/>
        <v>0</v>
      </c>
      <c r="Z77" s="129">
        <f t="shared" si="169"/>
        <v>0</v>
      </c>
      <c r="AA77" s="129">
        <f t="shared" si="169"/>
        <v>0</v>
      </c>
      <c r="AB77" s="129">
        <f t="shared" si="169"/>
        <v>0</v>
      </c>
      <c r="AC77" s="129">
        <f t="shared" si="169"/>
        <v>0</v>
      </c>
      <c r="AD77" s="129">
        <f t="shared" si="169"/>
        <v>0</v>
      </c>
      <c r="AE77" s="129">
        <f t="shared" si="169"/>
        <v>0</v>
      </c>
      <c r="AF77" s="129">
        <f t="shared" si="169"/>
        <v>0</v>
      </c>
      <c r="AG77" s="129">
        <f t="shared" si="169"/>
        <v>0</v>
      </c>
      <c r="AH77" s="129">
        <f t="shared" si="169"/>
        <v>0</v>
      </c>
      <c r="AI77" s="129">
        <f t="shared" si="169"/>
        <v>0</v>
      </c>
      <c r="AJ77" s="129">
        <f t="shared" si="169"/>
        <v>0</v>
      </c>
      <c r="AK77" s="129">
        <f t="shared" si="169"/>
        <v>0</v>
      </c>
      <c r="AL77" s="129">
        <f t="shared" si="169"/>
        <v>0</v>
      </c>
      <c r="AM77" s="129">
        <f t="shared" si="169"/>
        <v>0</v>
      </c>
      <c r="AN77" s="129">
        <f t="shared" si="169"/>
        <v>0</v>
      </c>
      <c r="AO77" s="129">
        <f t="shared" si="169"/>
        <v>0</v>
      </c>
      <c r="AP77" s="129">
        <f t="shared" si="169"/>
        <v>0</v>
      </c>
      <c r="AQ77" s="129">
        <f t="shared" si="169"/>
        <v>0</v>
      </c>
      <c r="AR77" s="129">
        <f t="shared" si="169"/>
        <v>0</v>
      </c>
      <c r="AS77" s="129">
        <f t="shared" si="169"/>
        <v>0</v>
      </c>
      <c r="AT77" s="129">
        <f t="shared" si="169"/>
        <v>0</v>
      </c>
    </row>
    <row r="78" spans="1:46" ht="15" customHeight="1" x14ac:dyDescent="0.3">
      <c r="A78" s="81"/>
      <c r="B78" s="82"/>
      <c r="C78" s="83"/>
      <c r="D78" s="151"/>
      <c r="E78" s="96"/>
      <c r="F78" s="96"/>
      <c r="G78" s="97"/>
      <c r="H78" s="98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</row>
    <row r="79" spans="1:46" ht="15" customHeight="1" x14ac:dyDescent="0.25">
      <c r="A79" s="81" t="s">
        <v>109</v>
      </c>
      <c r="B79" s="82"/>
      <c r="C79" s="83"/>
      <c r="D79" s="100" t="s">
        <v>166</v>
      </c>
      <c r="E79" s="96"/>
      <c r="F79" s="96"/>
      <c r="G79" s="97"/>
      <c r="H79" s="98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</row>
    <row r="80" spans="1:46" ht="15" customHeight="1" x14ac:dyDescent="0.25">
      <c r="A80" s="81"/>
      <c r="B80" s="82">
        <v>1</v>
      </c>
      <c r="C80" s="83"/>
      <c r="D80" s="102" t="s">
        <v>167</v>
      </c>
      <c r="E80" s="96"/>
      <c r="F80" s="96"/>
      <c r="G80" s="97"/>
      <c r="H80" s="98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</row>
    <row r="81" spans="1:46" ht="13" x14ac:dyDescent="0.3">
      <c r="A81" s="81"/>
      <c r="B81" s="82"/>
      <c r="C81" s="83" t="s">
        <v>88</v>
      </c>
      <c r="D81" s="133" t="s">
        <v>168</v>
      </c>
      <c r="E81" s="96">
        <f t="shared" ref="E81:E85" si="170">ROUND(AT81,2)</f>
        <v>2449996.0699999998</v>
      </c>
      <c r="F81" s="85">
        <v>2383631</v>
      </c>
      <c r="G81" s="97"/>
      <c r="H81" s="98" t="s">
        <v>169</v>
      </c>
      <c r="J81" s="99">
        <v>2383735.58</v>
      </c>
      <c r="K81" s="99">
        <v>0</v>
      </c>
      <c r="L81" s="99">
        <f t="shared" ref="L81:L85" si="171">SUM(J81:K81)</f>
        <v>2383735.58</v>
      </c>
      <c r="M81" s="99">
        <f t="shared" ref="M81:M85" si="172">L81</f>
        <v>2383735.58</v>
      </c>
      <c r="N81" s="99">
        <v>0</v>
      </c>
      <c r="O81" s="99">
        <v>0</v>
      </c>
      <c r="P81" s="99">
        <f t="shared" ref="P81:P85" si="173">SUM(N81:O81)</f>
        <v>0</v>
      </c>
      <c r="Q81" s="99">
        <f t="shared" ref="Q81:Q85" si="174">P$1*P81</f>
        <v>0</v>
      </c>
      <c r="R81" s="99">
        <v>0</v>
      </c>
      <c r="S81" s="99">
        <v>0</v>
      </c>
      <c r="T81" s="99">
        <f t="shared" ref="T81:T85" si="175">SUM(R81:S81)</f>
        <v>0</v>
      </c>
      <c r="U81" s="99">
        <f t="shared" ref="U81:U85" si="176">T$1*T81</f>
        <v>0</v>
      </c>
      <c r="V81" s="99">
        <v>533971.25</v>
      </c>
      <c r="W81" s="99">
        <v>0</v>
      </c>
      <c r="X81" s="99">
        <f t="shared" ref="X81:X85" si="177">SUM(V81:W81)</f>
        <v>533971.25</v>
      </c>
      <c r="Y81" s="99">
        <f t="shared" ref="Y81:Y85" si="178">X$1*X81</f>
        <v>66260.492412499996</v>
      </c>
      <c r="Z81" s="99">
        <v>0</v>
      </c>
      <c r="AA81" s="99">
        <v>0</v>
      </c>
      <c r="AB81" s="99">
        <f t="shared" ref="AB81:AB85" si="179">SUM(Z81:AA81)</f>
        <v>0</v>
      </c>
      <c r="AC81" s="99">
        <f t="shared" ref="AC81:AC85" si="180">AB$1*AB81</f>
        <v>0</v>
      </c>
      <c r="AD81" s="99">
        <v>0</v>
      </c>
      <c r="AE81" s="99">
        <v>0</v>
      </c>
      <c r="AF81" s="99">
        <f t="shared" ref="AF81:AF85" si="181">SUM(AD81:AE81)</f>
        <v>0</v>
      </c>
      <c r="AG81" s="99">
        <f t="shared" ref="AG81:AG85" si="182">AF$1*AF81</f>
        <v>0</v>
      </c>
      <c r="AH81" s="99">
        <v>0</v>
      </c>
      <c r="AI81" s="99">
        <v>0</v>
      </c>
      <c r="AJ81" s="99">
        <f t="shared" ref="AJ81:AJ85" si="183">SUM(AH81:AI81)</f>
        <v>0</v>
      </c>
      <c r="AK81" s="99">
        <f t="shared" ref="AK81:AK85" si="184">AJ$1*AJ81</f>
        <v>0</v>
      </c>
      <c r="AL81" s="99">
        <v>0</v>
      </c>
      <c r="AM81" s="99">
        <v>0</v>
      </c>
      <c r="AN81" s="99">
        <f t="shared" ref="AN81:AN85" si="185">SUM(AL81:AM81)</f>
        <v>0</v>
      </c>
      <c r="AO81" s="99">
        <f t="shared" ref="AO81:AO85" si="186">AN$1*AN81</f>
        <v>0</v>
      </c>
      <c r="AP81" s="99">
        <v>0</v>
      </c>
      <c r="AQ81" s="99">
        <v>0</v>
      </c>
      <c r="AR81" s="99">
        <f t="shared" ref="AR81:AR85" si="187">SUM(AP81:AQ81)</f>
        <v>0</v>
      </c>
      <c r="AS81" s="99">
        <f t="shared" ref="AS81:AS85" si="188">AR$1*AR81</f>
        <v>0</v>
      </c>
      <c r="AT81" s="99">
        <f t="shared" ref="AT81:AT85" si="189">M81+Q81+U81+Y81+AC81+AG81+AK81+AO81+AS81</f>
        <v>2449996.0724125002</v>
      </c>
    </row>
    <row r="82" spans="1:46" ht="13" x14ac:dyDescent="0.3">
      <c r="A82" s="81"/>
      <c r="B82" s="82"/>
      <c r="C82" s="83" t="s">
        <v>115</v>
      </c>
      <c r="D82" s="133" t="s">
        <v>170</v>
      </c>
      <c r="E82" s="96">
        <f t="shared" si="170"/>
        <v>0</v>
      </c>
      <c r="F82" s="85">
        <v>0</v>
      </c>
      <c r="G82" s="97"/>
      <c r="H82" s="98"/>
      <c r="J82" s="99">
        <v>0</v>
      </c>
      <c r="K82" s="99">
        <v>0</v>
      </c>
      <c r="L82" s="99">
        <f t="shared" si="171"/>
        <v>0</v>
      </c>
      <c r="M82" s="99">
        <f t="shared" si="172"/>
        <v>0</v>
      </c>
      <c r="N82" s="99">
        <v>0</v>
      </c>
      <c r="O82" s="99">
        <v>0</v>
      </c>
      <c r="P82" s="99">
        <f t="shared" si="173"/>
        <v>0</v>
      </c>
      <c r="Q82" s="99">
        <f t="shared" si="174"/>
        <v>0</v>
      </c>
      <c r="R82" s="99">
        <v>0</v>
      </c>
      <c r="S82" s="99">
        <v>0</v>
      </c>
      <c r="T82" s="99">
        <f t="shared" si="175"/>
        <v>0</v>
      </c>
      <c r="U82" s="99">
        <f t="shared" si="176"/>
        <v>0</v>
      </c>
      <c r="V82" s="99">
        <v>0</v>
      </c>
      <c r="W82" s="99">
        <v>0</v>
      </c>
      <c r="X82" s="99">
        <f t="shared" si="177"/>
        <v>0</v>
      </c>
      <c r="Y82" s="99">
        <f t="shared" si="178"/>
        <v>0</v>
      </c>
      <c r="Z82" s="99">
        <v>0</v>
      </c>
      <c r="AA82" s="99">
        <v>0</v>
      </c>
      <c r="AB82" s="99">
        <f t="shared" si="179"/>
        <v>0</v>
      </c>
      <c r="AC82" s="99">
        <f t="shared" si="180"/>
        <v>0</v>
      </c>
      <c r="AD82" s="99">
        <v>0</v>
      </c>
      <c r="AE82" s="99">
        <v>0</v>
      </c>
      <c r="AF82" s="99">
        <f t="shared" si="181"/>
        <v>0</v>
      </c>
      <c r="AG82" s="99">
        <f t="shared" si="182"/>
        <v>0</v>
      </c>
      <c r="AH82" s="99">
        <v>0</v>
      </c>
      <c r="AI82" s="99">
        <v>0</v>
      </c>
      <c r="AJ82" s="99">
        <f t="shared" si="183"/>
        <v>0</v>
      </c>
      <c r="AK82" s="99">
        <f t="shared" si="184"/>
        <v>0</v>
      </c>
      <c r="AL82" s="99">
        <v>0</v>
      </c>
      <c r="AM82" s="99">
        <v>0</v>
      </c>
      <c r="AN82" s="99">
        <f t="shared" si="185"/>
        <v>0</v>
      </c>
      <c r="AO82" s="99">
        <f t="shared" si="186"/>
        <v>0</v>
      </c>
      <c r="AP82" s="99">
        <v>0</v>
      </c>
      <c r="AQ82" s="99">
        <v>0</v>
      </c>
      <c r="AR82" s="99">
        <f t="shared" si="187"/>
        <v>0</v>
      </c>
      <c r="AS82" s="99">
        <f t="shared" si="188"/>
        <v>0</v>
      </c>
      <c r="AT82" s="99">
        <f t="shared" si="189"/>
        <v>0</v>
      </c>
    </row>
    <row r="83" spans="1:46" x14ac:dyDescent="0.25">
      <c r="A83" s="81"/>
      <c r="B83" s="82">
        <v>2</v>
      </c>
      <c r="C83" s="83"/>
      <c r="D83" s="82" t="s">
        <v>171</v>
      </c>
      <c r="E83" s="96">
        <f t="shared" si="170"/>
        <v>543062.18999999994</v>
      </c>
      <c r="F83" s="85">
        <v>153227</v>
      </c>
      <c r="G83" s="97" t="s">
        <v>172</v>
      </c>
      <c r="H83" s="101" t="s">
        <v>173</v>
      </c>
      <c r="J83" s="99">
        <v>394973.19</v>
      </c>
      <c r="K83" s="99">
        <v>0</v>
      </c>
      <c r="L83" s="99">
        <f t="shared" si="171"/>
        <v>394973.19</v>
      </c>
      <c r="M83" s="99">
        <f t="shared" si="172"/>
        <v>394973.19</v>
      </c>
      <c r="N83" s="99">
        <v>148089</v>
      </c>
      <c r="O83" s="99">
        <v>0</v>
      </c>
      <c r="P83" s="99">
        <f t="shared" si="173"/>
        <v>148089</v>
      </c>
      <c r="Q83" s="99">
        <f t="shared" si="174"/>
        <v>148089</v>
      </c>
      <c r="R83" s="99">
        <v>0</v>
      </c>
      <c r="S83" s="99">
        <v>0</v>
      </c>
      <c r="T83" s="99">
        <f t="shared" si="175"/>
        <v>0</v>
      </c>
      <c r="U83" s="99">
        <f t="shared" si="176"/>
        <v>0</v>
      </c>
      <c r="V83" s="99">
        <v>0</v>
      </c>
      <c r="W83" s="99">
        <v>0</v>
      </c>
      <c r="X83" s="99">
        <f t="shared" si="177"/>
        <v>0</v>
      </c>
      <c r="Y83" s="99">
        <f t="shared" si="178"/>
        <v>0</v>
      </c>
      <c r="Z83" s="99">
        <v>0</v>
      </c>
      <c r="AA83" s="99">
        <v>0</v>
      </c>
      <c r="AB83" s="99">
        <f t="shared" si="179"/>
        <v>0</v>
      </c>
      <c r="AC83" s="99">
        <f t="shared" si="180"/>
        <v>0</v>
      </c>
      <c r="AD83" s="99">
        <v>0</v>
      </c>
      <c r="AE83" s="99">
        <v>0</v>
      </c>
      <c r="AF83" s="99">
        <f t="shared" si="181"/>
        <v>0</v>
      </c>
      <c r="AG83" s="99">
        <f t="shared" si="182"/>
        <v>0</v>
      </c>
      <c r="AH83" s="99">
        <v>0</v>
      </c>
      <c r="AI83" s="99">
        <v>0</v>
      </c>
      <c r="AJ83" s="99">
        <f t="shared" si="183"/>
        <v>0</v>
      </c>
      <c r="AK83" s="99">
        <f t="shared" si="184"/>
        <v>0</v>
      </c>
      <c r="AL83" s="99">
        <v>0</v>
      </c>
      <c r="AM83" s="99">
        <v>0</v>
      </c>
      <c r="AN83" s="99">
        <f t="shared" si="185"/>
        <v>0</v>
      </c>
      <c r="AO83" s="99">
        <f t="shared" si="186"/>
        <v>0</v>
      </c>
      <c r="AP83" s="99">
        <v>0</v>
      </c>
      <c r="AQ83" s="99">
        <v>0</v>
      </c>
      <c r="AR83" s="99">
        <f t="shared" si="187"/>
        <v>0</v>
      </c>
      <c r="AS83" s="99">
        <f t="shared" si="188"/>
        <v>0</v>
      </c>
      <c r="AT83" s="99">
        <f t="shared" si="189"/>
        <v>543062.18999999994</v>
      </c>
    </row>
    <row r="84" spans="1:46" ht="15.75" customHeight="1" x14ac:dyDescent="0.35">
      <c r="A84" s="81"/>
      <c r="B84" s="82">
        <v>3</v>
      </c>
      <c r="C84" s="83"/>
      <c r="D84" s="118" t="s">
        <v>174</v>
      </c>
      <c r="E84" s="96">
        <f t="shared" si="170"/>
        <v>0</v>
      </c>
      <c r="F84" s="85">
        <v>0</v>
      </c>
      <c r="G84" s="97" t="s">
        <v>175</v>
      </c>
      <c r="H84" s="101" t="s">
        <v>175</v>
      </c>
      <c r="J84" s="99">
        <v>0</v>
      </c>
      <c r="K84" s="99">
        <v>0</v>
      </c>
      <c r="L84" s="99">
        <f t="shared" si="171"/>
        <v>0</v>
      </c>
      <c r="M84" s="99">
        <f t="shared" si="172"/>
        <v>0</v>
      </c>
      <c r="N84" s="99">
        <v>0</v>
      </c>
      <c r="O84" s="99">
        <v>0</v>
      </c>
      <c r="P84" s="99">
        <f t="shared" si="173"/>
        <v>0</v>
      </c>
      <c r="Q84" s="99">
        <f t="shared" si="174"/>
        <v>0</v>
      </c>
      <c r="R84" s="99">
        <v>0</v>
      </c>
      <c r="S84" s="99">
        <v>0</v>
      </c>
      <c r="T84" s="99">
        <f t="shared" si="175"/>
        <v>0</v>
      </c>
      <c r="U84" s="99">
        <f t="shared" si="176"/>
        <v>0</v>
      </c>
      <c r="V84" s="99">
        <v>0</v>
      </c>
      <c r="W84" s="99">
        <v>0</v>
      </c>
      <c r="X84" s="99">
        <f t="shared" si="177"/>
        <v>0</v>
      </c>
      <c r="Y84" s="99">
        <f t="shared" si="178"/>
        <v>0</v>
      </c>
      <c r="Z84" s="99">
        <v>0</v>
      </c>
      <c r="AA84" s="99">
        <v>0</v>
      </c>
      <c r="AB84" s="99">
        <f t="shared" si="179"/>
        <v>0</v>
      </c>
      <c r="AC84" s="99">
        <f t="shared" si="180"/>
        <v>0</v>
      </c>
      <c r="AD84" s="99">
        <v>0</v>
      </c>
      <c r="AE84" s="99">
        <v>0</v>
      </c>
      <c r="AF84" s="99">
        <f t="shared" si="181"/>
        <v>0</v>
      </c>
      <c r="AG84" s="99">
        <f t="shared" si="182"/>
        <v>0</v>
      </c>
      <c r="AH84" s="99">
        <v>0</v>
      </c>
      <c r="AI84" s="99">
        <v>0</v>
      </c>
      <c r="AJ84" s="99">
        <f t="shared" si="183"/>
        <v>0</v>
      </c>
      <c r="AK84" s="99">
        <f t="shared" si="184"/>
        <v>0</v>
      </c>
      <c r="AL84" s="99">
        <v>0</v>
      </c>
      <c r="AM84" s="99">
        <v>0</v>
      </c>
      <c r="AN84" s="99">
        <f t="shared" si="185"/>
        <v>0</v>
      </c>
      <c r="AO84" s="99">
        <f t="shared" si="186"/>
        <v>0</v>
      </c>
      <c r="AP84" s="99">
        <v>0</v>
      </c>
      <c r="AQ84" s="99">
        <v>0</v>
      </c>
      <c r="AR84" s="99">
        <f t="shared" si="187"/>
        <v>0</v>
      </c>
      <c r="AS84" s="99">
        <f t="shared" si="188"/>
        <v>0</v>
      </c>
      <c r="AT84" s="99">
        <f t="shared" si="189"/>
        <v>0</v>
      </c>
    </row>
    <row r="85" spans="1:46" ht="14.5" x14ac:dyDescent="0.35">
      <c r="A85" s="81"/>
      <c r="B85" s="105">
        <v>4</v>
      </c>
      <c r="C85" s="106"/>
      <c r="D85" s="153" t="s">
        <v>176</v>
      </c>
      <c r="E85" s="96">
        <f t="shared" si="170"/>
        <v>0</v>
      </c>
      <c r="F85" s="85">
        <v>0</v>
      </c>
      <c r="G85" s="97"/>
      <c r="H85" s="101"/>
      <c r="J85" s="99">
        <v>0</v>
      </c>
      <c r="K85" s="99">
        <v>0</v>
      </c>
      <c r="L85" s="99">
        <f t="shared" si="171"/>
        <v>0</v>
      </c>
      <c r="M85" s="99">
        <f t="shared" si="172"/>
        <v>0</v>
      </c>
      <c r="N85" s="99">
        <v>0</v>
      </c>
      <c r="O85" s="99">
        <v>0</v>
      </c>
      <c r="P85" s="99">
        <f t="shared" si="173"/>
        <v>0</v>
      </c>
      <c r="Q85" s="99">
        <f t="shared" si="174"/>
        <v>0</v>
      </c>
      <c r="R85" s="99">
        <v>0</v>
      </c>
      <c r="S85" s="99">
        <v>0</v>
      </c>
      <c r="T85" s="99">
        <f t="shared" si="175"/>
        <v>0</v>
      </c>
      <c r="U85" s="99">
        <f t="shared" si="176"/>
        <v>0</v>
      </c>
      <c r="V85" s="99">
        <v>0</v>
      </c>
      <c r="W85" s="99">
        <v>0</v>
      </c>
      <c r="X85" s="99">
        <f t="shared" si="177"/>
        <v>0</v>
      </c>
      <c r="Y85" s="99">
        <f t="shared" si="178"/>
        <v>0</v>
      </c>
      <c r="Z85" s="99">
        <v>0</v>
      </c>
      <c r="AA85" s="99">
        <v>0</v>
      </c>
      <c r="AB85" s="99">
        <f t="shared" si="179"/>
        <v>0</v>
      </c>
      <c r="AC85" s="99">
        <f t="shared" si="180"/>
        <v>0</v>
      </c>
      <c r="AD85" s="99">
        <v>0</v>
      </c>
      <c r="AE85" s="99">
        <v>0</v>
      </c>
      <c r="AF85" s="99">
        <f t="shared" si="181"/>
        <v>0</v>
      </c>
      <c r="AG85" s="99">
        <f t="shared" si="182"/>
        <v>0</v>
      </c>
      <c r="AH85" s="99">
        <v>0</v>
      </c>
      <c r="AI85" s="99">
        <v>0</v>
      </c>
      <c r="AJ85" s="99">
        <f t="shared" si="183"/>
        <v>0</v>
      </c>
      <c r="AK85" s="99">
        <f t="shared" si="184"/>
        <v>0</v>
      </c>
      <c r="AL85" s="99">
        <v>0</v>
      </c>
      <c r="AM85" s="99">
        <v>0</v>
      </c>
      <c r="AN85" s="99">
        <f t="shared" si="185"/>
        <v>0</v>
      </c>
      <c r="AO85" s="99">
        <f t="shared" si="186"/>
        <v>0</v>
      </c>
      <c r="AP85" s="99">
        <v>0</v>
      </c>
      <c r="AQ85" s="99">
        <v>0</v>
      </c>
      <c r="AR85" s="99">
        <f t="shared" si="187"/>
        <v>0</v>
      </c>
      <c r="AS85" s="99">
        <f t="shared" si="188"/>
        <v>0</v>
      </c>
      <c r="AT85" s="99">
        <f t="shared" si="189"/>
        <v>0</v>
      </c>
    </row>
    <row r="86" spans="1:46" ht="14.5" x14ac:dyDescent="0.35">
      <c r="A86" s="81"/>
      <c r="B86" s="82"/>
      <c r="C86" s="83"/>
      <c r="D86" s="107" t="s">
        <v>177</v>
      </c>
      <c r="E86" s="139">
        <f>SUM(E81:E85)</f>
        <v>2993058.26</v>
      </c>
      <c r="F86" s="139">
        <f>SUM(F81:F85)</f>
        <v>2536858</v>
      </c>
      <c r="G86" s="140"/>
      <c r="H86" s="141"/>
      <c r="J86" s="142">
        <f t="shared" ref="J86:AT86" si="190">SUM(J81:J85)</f>
        <v>2778708.77</v>
      </c>
      <c r="K86" s="142">
        <f t="shared" si="190"/>
        <v>0</v>
      </c>
      <c r="L86" s="142">
        <f t="shared" si="190"/>
        <v>2778708.77</v>
      </c>
      <c r="M86" s="142">
        <f t="shared" si="190"/>
        <v>2778708.77</v>
      </c>
      <c r="N86" s="142">
        <f t="shared" si="190"/>
        <v>148089</v>
      </c>
      <c r="O86" s="142">
        <f t="shared" si="190"/>
        <v>0</v>
      </c>
      <c r="P86" s="142">
        <f t="shared" si="190"/>
        <v>148089</v>
      </c>
      <c r="Q86" s="142">
        <f t="shared" si="190"/>
        <v>148089</v>
      </c>
      <c r="R86" s="142">
        <f t="shared" si="190"/>
        <v>0</v>
      </c>
      <c r="S86" s="142">
        <f t="shared" si="190"/>
        <v>0</v>
      </c>
      <c r="T86" s="142">
        <f t="shared" si="190"/>
        <v>0</v>
      </c>
      <c r="U86" s="142">
        <f t="shared" si="190"/>
        <v>0</v>
      </c>
      <c r="V86" s="142">
        <f t="shared" si="190"/>
        <v>533971.25</v>
      </c>
      <c r="W86" s="142">
        <f t="shared" si="190"/>
        <v>0</v>
      </c>
      <c r="X86" s="142">
        <f t="shared" si="190"/>
        <v>533971.25</v>
      </c>
      <c r="Y86" s="142">
        <f t="shared" si="190"/>
        <v>66260.492412499996</v>
      </c>
      <c r="Z86" s="142">
        <f t="shared" si="190"/>
        <v>0</v>
      </c>
      <c r="AA86" s="142">
        <f t="shared" si="190"/>
        <v>0</v>
      </c>
      <c r="AB86" s="142">
        <f t="shared" si="190"/>
        <v>0</v>
      </c>
      <c r="AC86" s="142">
        <f t="shared" si="190"/>
        <v>0</v>
      </c>
      <c r="AD86" s="142">
        <f t="shared" si="190"/>
        <v>0</v>
      </c>
      <c r="AE86" s="142">
        <f t="shared" si="190"/>
        <v>0</v>
      </c>
      <c r="AF86" s="142">
        <f t="shared" si="190"/>
        <v>0</v>
      </c>
      <c r="AG86" s="142">
        <f t="shared" si="190"/>
        <v>0</v>
      </c>
      <c r="AH86" s="142">
        <f t="shared" si="190"/>
        <v>0</v>
      </c>
      <c r="AI86" s="142">
        <f t="shared" si="190"/>
        <v>0</v>
      </c>
      <c r="AJ86" s="142">
        <f t="shared" si="190"/>
        <v>0</v>
      </c>
      <c r="AK86" s="142">
        <f t="shared" si="190"/>
        <v>0</v>
      </c>
      <c r="AL86" s="142">
        <f t="shared" si="190"/>
        <v>0</v>
      </c>
      <c r="AM86" s="142">
        <f t="shared" si="190"/>
        <v>0</v>
      </c>
      <c r="AN86" s="142">
        <f t="shared" si="190"/>
        <v>0</v>
      </c>
      <c r="AO86" s="142">
        <f t="shared" si="190"/>
        <v>0</v>
      </c>
      <c r="AP86" s="142">
        <f t="shared" si="190"/>
        <v>0</v>
      </c>
      <c r="AQ86" s="142">
        <f t="shared" si="190"/>
        <v>0</v>
      </c>
      <c r="AR86" s="142">
        <f t="shared" si="190"/>
        <v>0</v>
      </c>
      <c r="AS86" s="142">
        <f t="shared" si="190"/>
        <v>0</v>
      </c>
      <c r="AT86" s="142">
        <f t="shared" si="190"/>
        <v>2993058.2624125001</v>
      </c>
    </row>
    <row r="87" spans="1:46" ht="13" x14ac:dyDescent="0.3">
      <c r="A87" s="81"/>
      <c r="B87" s="82"/>
      <c r="C87" s="83"/>
      <c r="D87" s="154" t="s">
        <v>178</v>
      </c>
      <c r="E87" s="147">
        <f>E56+E72+E77+E86</f>
        <v>4712092.1199999992</v>
      </c>
      <c r="F87" s="147">
        <f>F56+F72+F77+F86</f>
        <v>4373615</v>
      </c>
      <c r="G87" s="148"/>
      <c r="H87" s="149"/>
      <c r="J87" s="150">
        <f t="shared" ref="J87:AT87" si="191">J56+J72+J77+J86</f>
        <v>4062876.27</v>
      </c>
      <c r="K87" s="150">
        <f t="shared" si="191"/>
        <v>0</v>
      </c>
      <c r="L87" s="150">
        <f t="shared" si="191"/>
        <v>4062876.27</v>
      </c>
      <c r="M87" s="150">
        <f t="shared" si="191"/>
        <v>4062876.27</v>
      </c>
      <c r="N87" s="150">
        <f t="shared" si="191"/>
        <v>491636</v>
      </c>
      <c r="O87" s="150">
        <f t="shared" si="191"/>
        <v>-21175.919999999998</v>
      </c>
      <c r="P87" s="150">
        <f t="shared" si="191"/>
        <v>470460.08</v>
      </c>
      <c r="Q87" s="150">
        <f t="shared" si="191"/>
        <v>470460.08</v>
      </c>
      <c r="R87" s="150">
        <f t="shared" si="191"/>
        <v>0</v>
      </c>
      <c r="S87" s="150">
        <f t="shared" si="191"/>
        <v>0</v>
      </c>
      <c r="T87" s="150">
        <f t="shared" si="191"/>
        <v>0</v>
      </c>
      <c r="U87" s="150">
        <f t="shared" si="191"/>
        <v>0</v>
      </c>
      <c r="V87" s="150">
        <f t="shared" si="191"/>
        <v>1452033.26</v>
      </c>
      <c r="W87" s="150">
        <f t="shared" si="191"/>
        <v>-11500</v>
      </c>
      <c r="X87" s="150">
        <f t="shared" si="191"/>
        <v>1440533.26</v>
      </c>
      <c r="Y87" s="150">
        <f t="shared" si="191"/>
        <v>178755.7722334</v>
      </c>
      <c r="Z87" s="150">
        <f t="shared" si="191"/>
        <v>0</v>
      </c>
      <c r="AA87" s="150">
        <f t="shared" si="191"/>
        <v>0</v>
      </c>
      <c r="AB87" s="150">
        <f t="shared" si="191"/>
        <v>0</v>
      </c>
      <c r="AC87" s="150">
        <f t="shared" si="191"/>
        <v>0</v>
      </c>
      <c r="AD87" s="150">
        <f t="shared" si="191"/>
        <v>0</v>
      </c>
      <c r="AE87" s="150">
        <f t="shared" si="191"/>
        <v>0</v>
      </c>
      <c r="AF87" s="150">
        <f t="shared" si="191"/>
        <v>0</v>
      </c>
      <c r="AG87" s="150">
        <f t="shared" si="191"/>
        <v>0</v>
      </c>
      <c r="AH87" s="150">
        <f t="shared" si="191"/>
        <v>0</v>
      </c>
      <c r="AI87" s="150">
        <f t="shared" si="191"/>
        <v>0</v>
      </c>
      <c r="AJ87" s="150">
        <f t="shared" si="191"/>
        <v>0</v>
      </c>
      <c r="AK87" s="150">
        <f t="shared" si="191"/>
        <v>0</v>
      </c>
      <c r="AL87" s="150">
        <f t="shared" si="191"/>
        <v>0</v>
      </c>
      <c r="AM87" s="150">
        <f t="shared" si="191"/>
        <v>0</v>
      </c>
      <c r="AN87" s="150">
        <f t="shared" si="191"/>
        <v>0</v>
      </c>
      <c r="AO87" s="150">
        <f t="shared" si="191"/>
        <v>0</v>
      </c>
      <c r="AP87" s="150">
        <f t="shared" si="191"/>
        <v>0</v>
      </c>
      <c r="AQ87" s="150">
        <f t="shared" si="191"/>
        <v>0</v>
      </c>
      <c r="AR87" s="150">
        <f t="shared" si="191"/>
        <v>0</v>
      </c>
      <c r="AS87" s="150">
        <f t="shared" si="191"/>
        <v>0</v>
      </c>
      <c r="AT87" s="150">
        <f t="shared" si="191"/>
        <v>4712092.1222334001</v>
      </c>
    </row>
    <row r="88" spans="1:46" x14ac:dyDescent="0.25">
      <c r="A88" s="81"/>
      <c r="B88" s="82"/>
      <c r="C88" s="83"/>
      <c r="D88" s="82"/>
      <c r="E88" s="96"/>
      <c r="F88" s="96"/>
      <c r="G88" s="97"/>
      <c r="H88" s="98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</row>
    <row r="89" spans="1:46" ht="13" x14ac:dyDescent="0.3">
      <c r="A89" s="81"/>
      <c r="B89" s="82"/>
      <c r="C89" s="83"/>
      <c r="D89" s="155" t="s">
        <v>179</v>
      </c>
      <c r="E89" s="96"/>
      <c r="F89" s="96"/>
      <c r="G89" s="97"/>
      <c r="H89" s="98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</row>
    <row r="90" spans="1:46" x14ac:dyDescent="0.25">
      <c r="A90" s="81" t="s">
        <v>84</v>
      </c>
      <c r="B90" s="82">
        <v>1</v>
      </c>
      <c r="C90" s="83"/>
      <c r="D90" s="82" t="s">
        <v>180</v>
      </c>
      <c r="E90" s="96">
        <f t="shared" ref="E90:E91" si="192">ROUND(AT90,2)</f>
        <v>0</v>
      </c>
      <c r="F90" s="85">
        <v>0</v>
      </c>
      <c r="G90" s="97" t="s">
        <v>181</v>
      </c>
      <c r="H90" s="101" t="s">
        <v>181</v>
      </c>
      <c r="J90" s="99">
        <v>0</v>
      </c>
      <c r="K90" s="99">
        <v>0</v>
      </c>
      <c r="L90" s="99">
        <f t="shared" ref="L90:L91" si="193">SUM(J90:K90)</f>
        <v>0</v>
      </c>
      <c r="M90" s="99">
        <f t="shared" ref="M90:M91" si="194">L90</f>
        <v>0</v>
      </c>
      <c r="N90" s="99">
        <v>0</v>
      </c>
      <c r="O90" s="99">
        <v>0</v>
      </c>
      <c r="P90" s="99">
        <f t="shared" ref="P90:P91" si="195">SUM(N90:O90)</f>
        <v>0</v>
      </c>
      <c r="Q90" s="99">
        <f t="shared" ref="Q90:Q91" si="196">P$1*P90</f>
        <v>0</v>
      </c>
      <c r="R90" s="99">
        <v>0</v>
      </c>
      <c r="S90" s="99">
        <v>0</v>
      </c>
      <c r="T90" s="99">
        <f t="shared" ref="T90:T91" si="197">SUM(R90:S90)</f>
        <v>0</v>
      </c>
      <c r="U90" s="99">
        <f t="shared" ref="U90:U91" si="198">T$1*T90</f>
        <v>0</v>
      </c>
      <c r="V90" s="99">
        <v>0</v>
      </c>
      <c r="W90" s="99">
        <v>0</v>
      </c>
      <c r="X90" s="99">
        <f t="shared" ref="X90:X91" si="199">SUM(V90:W90)</f>
        <v>0</v>
      </c>
      <c r="Y90" s="99">
        <f t="shared" ref="Y90:Y91" si="200">X$1*X90</f>
        <v>0</v>
      </c>
      <c r="Z90" s="99">
        <v>0</v>
      </c>
      <c r="AA90" s="99">
        <v>0</v>
      </c>
      <c r="AB90" s="99">
        <f t="shared" ref="AB90:AB91" si="201">SUM(Z90:AA90)</f>
        <v>0</v>
      </c>
      <c r="AC90" s="99">
        <f t="shared" ref="AC90:AC91" si="202">AB$1*AB90</f>
        <v>0</v>
      </c>
      <c r="AD90" s="99">
        <v>0</v>
      </c>
      <c r="AE90" s="99">
        <v>0</v>
      </c>
      <c r="AF90" s="99">
        <f t="shared" ref="AF90:AF91" si="203">SUM(AD90:AE90)</f>
        <v>0</v>
      </c>
      <c r="AG90" s="99">
        <f t="shared" ref="AG90:AG91" si="204">AF$1*AF90</f>
        <v>0</v>
      </c>
      <c r="AH90" s="99">
        <v>0</v>
      </c>
      <c r="AI90" s="99">
        <v>0</v>
      </c>
      <c r="AJ90" s="99">
        <f t="shared" ref="AJ90:AJ91" si="205">SUM(AH90:AI90)</f>
        <v>0</v>
      </c>
      <c r="AK90" s="99">
        <f t="shared" ref="AK90:AK91" si="206">AJ$1*AJ90</f>
        <v>0</v>
      </c>
      <c r="AL90" s="99">
        <v>0</v>
      </c>
      <c r="AM90" s="99">
        <v>0</v>
      </c>
      <c r="AN90" s="99">
        <f t="shared" ref="AN90:AN91" si="207">SUM(AL90:AM90)</f>
        <v>0</v>
      </c>
      <c r="AO90" s="99">
        <f t="shared" ref="AO90:AO91" si="208">AN$1*AN90</f>
        <v>0</v>
      </c>
      <c r="AP90" s="99">
        <v>0</v>
      </c>
      <c r="AQ90" s="99">
        <v>0</v>
      </c>
      <c r="AR90" s="99">
        <f t="shared" ref="AR90:AR91" si="209">SUM(AP90:AQ90)</f>
        <v>0</v>
      </c>
      <c r="AS90" s="99">
        <f t="shared" ref="AS90:AS91" si="210">AR$1*AR90</f>
        <v>0</v>
      </c>
      <c r="AT90" s="99">
        <f t="shared" ref="AT90:AT91" si="211">M90+Q90+U90+Y90+AC90+AG90+AK90+AO90+AS90</f>
        <v>0</v>
      </c>
    </row>
    <row r="91" spans="1:46" x14ac:dyDescent="0.25">
      <c r="A91" s="81" t="s">
        <v>84</v>
      </c>
      <c r="B91" s="82">
        <v>2</v>
      </c>
      <c r="C91" s="83"/>
      <c r="D91" s="82" t="s">
        <v>182</v>
      </c>
      <c r="E91" s="96">
        <f t="shared" si="192"/>
        <v>33321</v>
      </c>
      <c r="F91" s="85">
        <v>37969</v>
      </c>
      <c r="G91" s="97" t="s">
        <v>181</v>
      </c>
      <c r="H91" s="101" t="s">
        <v>181</v>
      </c>
      <c r="J91" s="99">
        <v>0</v>
      </c>
      <c r="K91" s="99">
        <v>0</v>
      </c>
      <c r="L91" s="99">
        <f t="shared" si="193"/>
        <v>0</v>
      </c>
      <c r="M91" s="99">
        <f t="shared" si="194"/>
        <v>0</v>
      </c>
      <c r="N91" s="99">
        <v>33321</v>
      </c>
      <c r="O91" s="99">
        <v>0</v>
      </c>
      <c r="P91" s="99">
        <f t="shared" si="195"/>
        <v>33321</v>
      </c>
      <c r="Q91" s="99">
        <f t="shared" si="196"/>
        <v>33321</v>
      </c>
      <c r="R91" s="99">
        <v>0</v>
      </c>
      <c r="S91" s="99">
        <v>0</v>
      </c>
      <c r="T91" s="99">
        <f t="shared" si="197"/>
        <v>0</v>
      </c>
      <c r="U91" s="99">
        <f t="shared" si="198"/>
        <v>0</v>
      </c>
      <c r="V91" s="99">
        <v>0</v>
      </c>
      <c r="W91" s="99">
        <v>0</v>
      </c>
      <c r="X91" s="99">
        <f t="shared" si="199"/>
        <v>0</v>
      </c>
      <c r="Y91" s="99">
        <f t="shared" si="200"/>
        <v>0</v>
      </c>
      <c r="Z91" s="99">
        <v>0</v>
      </c>
      <c r="AA91" s="99">
        <v>0</v>
      </c>
      <c r="AB91" s="99">
        <f t="shared" si="201"/>
        <v>0</v>
      </c>
      <c r="AC91" s="99">
        <f t="shared" si="202"/>
        <v>0</v>
      </c>
      <c r="AD91" s="99">
        <v>0</v>
      </c>
      <c r="AE91" s="99">
        <v>0</v>
      </c>
      <c r="AF91" s="99">
        <f t="shared" si="203"/>
        <v>0</v>
      </c>
      <c r="AG91" s="99">
        <f t="shared" si="204"/>
        <v>0</v>
      </c>
      <c r="AH91" s="99">
        <v>0</v>
      </c>
      <c r="AI91" s="99">
        <v>0</v>
      </c>
      <c r="AJ91" s="99">
        <f t="shared" si="205"/>
        <v>0</v>
      </c>
      <c r="AK91" s="99">
        <f t="shared" si="206"/>
        <v>0</v>
      </c>
      <c r="AL91" s="99">
        <v>0</v>
      </c>
      <c r="AM91" s="99">
        <v>0</v>
      </c>
      <c r="AN91" s="99">
        <f t="shared" si="207"/>
        <v>0</v>
      </c>
      <c r="AO91" s="99">
        <f t="shared" si="208"/>
        <v>0</v>
      </c>
      <c r="AP91" s="99">
        <v>0</v>
      </c>
      <c r="AQ91" s="99">
        <v>0</v>
      </c>
      <c r="AR91" s="99">
        <f t="shared" si="209"/>
        <v>0</v>
      </c>
      <c r="AS91" s="99">
        <f t="shared" si="210"/>
        <v>0</v>
      </c>
      <c r="AT91" s="99">
        <f t="shared" si="211"/>
        <v>33321</v>
      </c>
    </row>
    <row r="92" spans="1:46" ht="13" x14ac:dyDescent="0.3">
      <c r="A92" s="81"/>
      <c r="B92" s="82"/>
      <c r="C92" s="83"/>
      <c r="D92" s="154" t="s">
        <v>183</v>
      </c>
      <c r="E92" s="126">
        <f>SUM(E90:E91)</f>
        <v>33321</v>
      </c>
      <c r="F92" s="126">
        <f>SUM(F90:F91)</f>
        <v>37969</v>
      </c>
      <c r="G92" s="127"/>
      <c r="H92" s="152"/>
      <c r="J92" s="129">
        <f t="shared" ref="J92:AS92" si="212">SUM(J90:J91)</f>
        <v>0</v>
      </c>
      <c r="K92" s="129">
        <f t="shared" si="212"/>
        <v>0</v>
      </c>
      <c r="L92" s="129">
        <f t="shared" si="212"/>
        <v>0</v>
      </c>
      <c r="M92" s="129">
        <f t="shared" si="212"/>
        <v>0</v>
      </c>
      <c r="N92" s="129">
        <f t="shared" si="212"/>
        <v>33321</v>
      </c>
      <c r="O92" s="129">
        <f t="shared" si="212"/>
        <v>0</v>
      </c>
      <c r="P92" s="129">
        <f t="shared" si="212"/>
        <v>33321</v>
      </c>
      <c r="Q92" s="129">
        <f t="shared" si="212"/>
        <v>33321</v>
      </c>
      <c r="R92" s="129">
        <f t="shared" si="212"/>
        <v>0</v>
      </c>
      <c r="S92" s="129">
        <f t="shared" si="212"/>
        <v>0</v>
      </c>
      <c r="T92" s="129">
        <f t="shared" si="212"/>
        <v>0</v>
      </c>
      <c r="U92" s="129">
        <f t="shared" si="212"/>
        <v>0</v>
      </c>
      <c r="V92" s="129">
        <f t="shared" si="212"/>
        <v>0</v>
      </c>
      <c r="W92" s="129">
        <f t="shared" si="212"/>
        <v>0</v>
      </c>
      <c r="X92" s="129">
        <f t="shared" si="212"/>
        <v>0</v>
      </c>
      <c r="Y92" s="129">
        <f t="shared" si="212"/>
        <v>0</v>
      </c>
      <c r="Z92" s="129">
        <f t="shared" si="212"/>
        <v>0</v>
      </c>
      <c r="AA92" s="129">
        <f t="shared" si="212"/>
        <v>0</v>
      </c>
      <c r="AB92" s="129">
        <f t="shared" si="212"/>
        <v>0</v>
      </c>
      <c r="AC92" s="129">
        <f t="shared" si="212"/>
        <v>0</v>
      </c>
      <c r="AD92" s="129">
        <f t="shared" si="212"/>
        <v>0</v>
      </c>
      <c r="AE92" s="129">
        <f t="shared" si="212"/>
        <v>0</v>
      </c>
      <c r="AF92" s="129">
        <f t="shared" si="212"/>
        <v>0</v>
      </c>
      <c r="AG92" s="129">
        <f t="shared" si="212"/>
        <v>0</v>
      </c>
      <c r="AH92" s="129">
        <f t="shared" si="212"/>
        <v>0</v>
      </c>
      <c r="AI92" s="129">
        <f t="shared" si="212"/>
        <v>0</v>
      </c>
      <c r="AJ92" s="129">
        <f t="shared" si="212"/>
        <v>0</v>
      </c>
      <c r="AK92" s="129">
        <f t="shared" si="212"/>
        <v>0</v>
      </c>
      <c r="AL92" s="129">
        <f t="shared" si="212"/>
        <v>0</v>
      </c>
      <c r="AM92" s="129">
        <f t="shared" si="212"/>
        <v>0</v>
      </c>
      <c r="AN92" s="129">
        <f t="shared" si="212"/>
        <v>0</v>
      </c>
      <c r="AO92" s="129">
        <f t="shared" si="212"/>
        <v>0</v>
      </c>
      <c r="AP92" s="129">
        <f t="shared" si="212"/>
        <v>0</v>
      </c>
      <c r="AQ92" s="129">
        <f t="shared" si="212"/>
        <v>0</v>
      </c>
      <c r="AR92" s="129">
        <f t="shared" si="212"/>
        <v>0</v>
      </c>
      <c r="AS92" s="129">
        <f t="shared" si="212"/>
        <v>0</v>
      </c>
      <c r="AT92" s="129">
        <f>SUM(AT90:AT91)</f>
        <v>33321</v>
      </c>
    </row>
    <row r="93" spans="1:46" ht="13" x14ac:dyDescent="0.3">
      <c r="A93" s="81"/>
      <c r="B93" s="82"/>
      <c r="C93" s="83"/>
      <c r="D93" s="151"/>
      <c r="E93" s="156"/>
      <c r="F93" s="156"/>
      <c r="G93" s="157"/>
      <c r="H93" s="158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</row>
    <row r="94" spans="1:46" ht="16" thickBot="1" x14ac:dyDescent="0.4">
      <c r="A94" s="76"/>
      <c r="B94" s="77"/>
      <c r="C94" s="78"/>
      <c r="D94" s="160" t="s">
        <v>184</v>
      </c>
      <c r="E94" s="161">
        <f>E6+E52+E87+E92</f>
        <v>15829802.860000001</v>
      </c>
      <c r="F94" s="161">
        <f>F6+F52+F87+F92</f>
        <v>25081698</v>
      </c>
      <c r="G94" s="162"/>
      <c r="H94" s="163"/>
      <c r="J94" s="164">
        <f t="shared" ref="J94:AT94" si="213">J6+J52+J87+J92</f>
        <v>15191201.489999998</v>
      </c>
      <c r="K94" s="164">
        <f t="shared" si="213"/>
        <v>-365298</v>
      </c>
      <c r="L94" s="164">
        <f t="shared" si="213"/>
        <v>14825903.489999998</v>
      </c>
      <c r="M94" s="164">
        <f t="shared" si="213"/>
        <v>14825903.489999998</v>
      </c>
      <c r="N94" s="164">
        <f t="shared" si="213"/>
        <v>844376</v>
      </c>
      <c r="O94" s="164">
        <f t="shared" si="213"/>
        <v>-21175.919999999998</v>
      </c>
      <c r="P94" s="164">
        <f t="shared" si="213"/>
        <v>823200.08000000007</v>
      </c>
      <c r="Q94" s="164">
        <f t="shared" si="213"/>
        <v>823200.08000000007</v>
      </c>
      <c r="R94" s="164">
        <f t="shared" si="213"/>
        <v>0</v>
      </c>
      <c r="S94" s="164">
        <f t="shared" si="213"/>
        <v>0</v>
      </c>
      <c r="T94" s="164">
        <f t="shared" si="213"/>
        <v>0</v>
      </c>
      <c r="U94" s="164">
        <f t="shared" si="213"/>
        <v>0</v>
      </c>
      <c r="V94" s="164">
        <f t="shared" si="213"/>
        <v>1467695.47</v>
      </c>
      <c r="W94" s="164">
        <f t="shared" si="213"/>
        <v>-11500</v>
      </c>
      <c r="X94" s="164">
        <f t="shared" si="213"/>
        <v>1456195.47</v>
      </c>
      <c r="Y94" s="164">
        <f t="shared" si="213"/>
        <v>180699.29587229999</v>
      </c>
      <c r="Z94" s="164">
        <f t="shared" si="213"/>
        <v>0</v>
      </c>
      <c r="AA94" s="164">
        <f t="shared" si="213"/>
        <v>0</v>
      </c>
      <c r="AB94" s="164">
        <f t="shared" si="213"/>
        <v>0</v>
      </c>
      <c r="AC94" s="164">
        <f t="shared" si="213"/>
        <v>0</v>
      </c>
      <c r="AD94" s="164">
        <f t="shared" si="213"/>
        <v>0</v>
      </c>
      <c r="AE94" s="164">
        <f t="shared" si="213"/>
        <v>0</v>
      </c>
      <c r="AF94" s="164">
        <f t="shared" si="213"/>
        <v>0</v>
      </c>
      <c r="AG94" s="164">
        <f t="shared" si="213"/>
        <v>0</v>
      </c>
      <c r="AH94" s="164">
        <f t="shared" si="213"/>
        <v>0</v>
      </c>
      <c r="AI94" s="164">
        <f t="shared" si="213"/>
        <v>0</v>
      </c>
      <c r="AJ94" s="164">
        <f t="shared" si="213"/>
        <v>0</v>
      </c>
      <c r="AK94" s="164">
        <f t="shared" si="213"/>
        <v>0</v>
      </c>
      <c r="AL94" s="164">
        <f t="shared" si="213"/>
        <v>0</v>
      </c>
      <c r="AM94" s="164">
        <f t="shared" si="213"/>
        <v>0</v>
      </c>
      <c r="AN94" s="164">
        <f t="shared" si="213"/>
        <v>0</v>
      </c>
      <c r="AO94" s="164">
        <f t="shared" si="213"/>
        <v>0</v>
      </c>
      <c r="AP94" s="164">
        <f t="shared" si="213"/>
        <v>0</v>
      </c>
      <c r="AQ94" s="164">
        <f t="shared" si="213"/>
        <v>0</v>
      </c>
      <c r="AR94" s="164">
        <f t="shared" si="213"/>
        <v>0</v>
      </c>
      <c r="AS94" s="164">
        <f t="shared" si="213"/>
        <v>0</v>
      </c>
      <c r="AT94" s="164">
        <f t="shared" si="213"/>
        <v>15829802.865872301</v>
      </c>
    </row>
    <row r="95" spans="1:46" ht="13.5" thickTop="1" x14ac:dyDescent="0.3">
      <c r="D95" s="82" t="s">
        <v>185</v>
      </c>
      <c r="E95" s="82"/>
      <c r="F95" s="82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82"/>
    </row>
    <row r="96" spans="1:46" ht="13" x14ac:dyDescent="0.3">
      <c r="D96" s="82" t="s">
        <v>186</v>
      </c>
      <c r="E96" s="82"/>
      <c r="F96" s="82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</row>
    <row r="97" spans="4:20" x14ac:dyDescent="0.25">
      <c r="D97" s="63" t="s">
        <v>187</v>
      </c>
    </row>
    <row r="98" spans="4:20" x14ac:dyDescent="0.25">
      <c r="T98" s="89"/>
    </row>
    <row r="100" spans="4:20" ht="13" x14ac:dyDescent="0.3">
      <c r="E100" s="168">
        <f>ROUND(E94-'PASSIVO PATR'!E60,2)</f>
        <v>0</v>
      </c>
      <c r="F100" s="168">
        <v>0</v>
      </c>
    </row>
  </sheetData>
  <mergeCells count="40">
    <mergeCell ref="L3:L4"/>
    <mergeCell ref="A1:H1"/>
    <mergeCell ref="E3:E4"/>
    <mergeCell ref="F3:F4"/>
    <mergeCell ref="J3:J4"/>
    <mergeCell ref="K3:K4"/>
    <mergeCell ref="X3:X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J3:AJ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Q3:AQ4"/>
    <mergeCell ref="AR3:AR4"/>
    <mergeCell ref="AS3:AS4"/>
    <mergeCell ref="AT3:AT4"/>
    <mergeCell ref="AK3:AK4"/>
    <mergeCell ref="AL3:AL4"/>
    <mergeCell ref="AM3:AM4"/>
    <mergeCell ref="AN3:AN4"/>
    <mergeCell ref="AO3:AO4"/>
    <mergeCell ref="AP3:AP4"/>
  </mergeCells>
  <conditionalFormatting sqref="F5 F58:F71 F20:F37">
    <cfRule type="cellIs" dxfId="22" priority="8" operator="equal">
      <formula>"-"</formula>
    </cfRule>
  </conditionalFormatting>
  <conditionalFormatting sqref="F9:F15">
    <cfRule type="cellIs" dxfId="21" priority="7" operator="equal">
      <formula>"-"</formula>
    </cfRule>
  </conditionalFormatting>
  <conditionalFormatting sqref="F42:F44">
    <cfRule type="cellIs" dxfId="20" priority="6" operator="equal">
      <formula>"-"</formula>
    </cfRule>
  </conditionalFormatting>
  <conditionalFormatting sqref="F45:F50">
    <cfRule type="cellIs" dxfId="19" priority="5" operator="equal">
      <formula>"-"</formula>
    </cfRule>
  </conditionalFormatting>
  <conditionalFormatting sqref="F55">
    <cfRule type="cellIs" dxfId="18" priority="4" operator="equal">
      <formula>"-"</formula>
    </cfRule>
  </conditionalFormatting>
  <conditionalFormatting sqref="F75:F76">
    <cfRule type="cellIs" dxfId="17" priority="3" operator="equal">
      <formula>"-"</formula>
    </cfRule>
  </conditionalFormatting>
  <conditionalFormatting sqref="F81:F85">
    <cfRule type="cellIs" dxfId="16" priority="2" operator="equal">
      <formula>"-"</formula>
    </cfRule>
  </conditionalFormatting>
  <conditionalFormatting sqref="F90:F91">
    <cfRule type="cellIs" dxfId="15" priority="1" operator="equal">
      <formula>"-"</formula>
    </cfRule>
  </conditionalFormatting>
  <printOptions horizontalCentered="1"/>
  <pageMargins left="0.47244094488188981" right="0.74803149606299213" top="0.98425196850393704" bottom="0.39370078740157483" header="0.23622047244094491" footer="0.27559055118110237"/>
  <pageSetup paperSize="9" scale="71" orientation="portrait" r:id="rId1"/>
  <headerFooter alignWithMargins="0">
    <oddFooter>&amp;RPag. &amp;P</oddFooter>
  </headerFooter>
  <rowBreaks count="1" manualBreakCount="1">
    <brk id="7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4"/>
  <sheetViews>
    <sheetView showGridLines="0" zoomScale="120" zoomScaleNormal="120" workbookViewId="0">
      <pane xSplit="4" ySplit="4" topLeftCell="E5" activePane="bottomRight" state="frozen"/>
      <selection pane="topRight"/>
      <selection pane="bottomLeft"/>
      <selection pane="bottomRight" activeCell="E5" sqref="E5"/>
    </sheetView>
  </sheetViews>
  <sheetFormatPr defaultColWidth="9.08984375" defaultRowHeight="12.5" outlineLevelRow="1" x14ac:dyDescent="0.25"/>
  <cols>
    <col min="1" max="1" width="3.36328125" style="63" customWidth="1"/>
    <col min="2" max="2" width="4.6328125" style="63" customWidth="1"/>
    <col min="3" max="3" width="2.54296875" style="63" bestFit="1" customWidth="1"/>
    <col min="4" max="4" width="52.90625" style="63" customWidth="1"/>
    <col min="5" max="6" width="16.6328125" style="63" customWidth="1"/>
    <col min="7" max="7" width="11.90625" style="63" customWidth="1"/>
    <col min="8" max="8" width="13" style="63" customWidth="1"/>
    <col min="9" max="9" width="5.08984375" style="63" customWidth="1"/>
    <col min="10" max="46" width="16.6328125" style="63" customWidth="1"/>
    <col min="47" max="16384" width="9.08984375" style="63"/>
  </cols>
  <sheetData>
    <row r="1" spans="1:46" ht="13.5" customHeight="1" thickBot="1" x14ac:dyDescent="0.35">
      <c r="A1" s="354" t="s">
        <v>30</v>
      </c>
      <c r="B1" s="354"/>
      <c r="C1" s="354"/>
      <c r="D1" s="354"/>
      <c r="E1" s="354"/>
      <c r="F1" s="354"/>
      <c r="G1" s="354"/>
      <c r="H1" s="354"/>
      <c r="J1"/>
      <c r="K1" s="62" t="s">
        <v>31</v>
      </c>
      <c r="L1"/>
      <c r="M1"/>
      <c r="O1" s="62" t="s">
        <v>19</v>
      </c>
      <c r="P1" s="64">
        <f>Gruppo!$F$19</f>
        <v>1</v>
      </c>
      <c r="Q1" s="65"/>
      <c r="S1" s="62" t="s">
        <v>20</v>
      </c>
      <c r="T1" s="64">
        <f>Gruppo!$F$20</f>
        <v>0</v>
      </c>
      <c r="U1" s="65"/>
      <c r="W1" s="62" t="s">
        <v>21</v>
      </c>
      <c r="X1" s="64">
        <f>Gruppo!$F$21</f>
        <v>0.12409000000000001</v>
      </c>
      <c r="Y1" s="65"/>
      <c r="AA1" s="62" t="s">
        <v>22</v>
      </c>
      <c r="AB1" s="64">
        <f>Gruppo!$F$22</f>
        <v>0</v>
      </c>
      <c r="AC1" s="65"/>
      <c r="AE1" s="62" t="s">
        <v>23</v>
      </c>
      <c r="AF1" s="64">
        <f>Gruppo!$F$23</f>
        <v>0</v>
      </c>
      <c r="AG1" s="65"/>
      <c r="AI1" s="62" t="s">
        <v>24</v>
      </c>
      <c r="AJ1" s="64">
        <f>Gruppo!$F$24</f>
        <v>0</v>
      </c>
      <c r="AK1" s="65"/>
      <c r="AM1" s="62" t="s">
        <v>25</v>
      </c>
      <c r="AN1" s="64">
        <f>Gruppo!$F$25</f>
        <v>0</v>
      </c>
      <c r="AO1" s="65"/>
      <c r="AQ1" s="62" t="s">
        <v>26</v>
      </c>
      <c r="AR1" s="64">
        <f>Gruppo!$F$26</f>
        <v>0</v>
      </c>
      <c r="AS1" s="65"/>
    </row>
    <row r="2" spans="1:46" ht="16.5" customHeight="1" thickTop="1" thickBot="1" x14ac:dyDescent="0.45">
      <c r="A2"/>
      <c r="B2"/>
      <c r="C2"/>
      <c r="D2"/>
      <c r="E2" s="66"/>
      <c r="F2" s="66"/>
      <c r="G2" s="66"/>
      <c r="H2" s="66" t="s">
        <v>32</v>
      </c>
      <c r="J2" s="67" t="str">
        <f>"Esercizio "&amp;E3</f>
        <v>Esercizio 2017</v>
      </c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69"/>
    </row>
    <row r="3" spans="1:46" ht="13.5" customHeight="1" thickTop="1" x14ac:dyDescent="0.3">
      <c r="A3" s="170"/>
      <c r="B3" s="71"/>
      <c r="C3" s="71"/>
      <c r="D3" s="73" t="s">
        <v>188</v>
      </c>
      <c r="E3" s="349">
        <v>2017</v>
      </c>
      <c r="F3" s="349">
        <v>2016</v>
      </c>
      <c r="G3" s="74" t="s">
        <v>34</v>
      </c>
      <c r="H3" s="75" t="s">
        <v>34</v>
      </c>
      <c r="J3" s="349" t="str">
        <f>'ATTIVO PATR'!J3:J4</f>
        <v>COMUNE DI MARCARIA (MN)</v>
      </c>
      <c r="K3" s="349" t="s">
        <v>35</v>
      </c>
      <c r="L3" s="349" t="s">
        <v>36</v>
      </c>
      <c r="M3" s="349" t="s">
        <v>37</v>
      </c>
      <c r="N3" s="349" t="str">
        <f>'ATTIVO PATR'!N3:N4</f>
        <v>Azienda1</v>
      </c>
      <c r="O3" s="349" t="s">
        <v>35</v>
      </c>
      <c r="P3" s="349" t="s">
        <v>36</v>
      </c>
      <c r="Q3" s="349" t="s">
        <v>37</v>
      </c>
      <c r="R3" s="349" t="str">
        <f>'ATTIVO PATR'!R3:R4</f>
        <v>Azienda2</v>
      </c>
      <c r="S3" s="349" t="s">
        <v>35</v>
      </c>
      <c r="T3" s="349" t="s">
        <v>36</v>
      </c>
      <c r="U3" s="349" t="s">
        <v>37</v>
      </c>
      <c r="V3" s="349" t="str">
        <f>'ATTIVO PATR'!V3:V4</f>
        <v>Azienda3</v>
      </c>
      <c r="W3" s="349" t="s">
        <v>35</v>
      </c>
      <c r="X3" s="349" t="s">
        <v>36</v>
      </c>
      <c r="Y3" s="349" t="s">
        <v>37</v>
      </c>
      <c r="Z3" s="349" t="str">
        <f>'ATTIVO PATR'!Z3:Z4</f>
        <v>Azienda4</v>
      </c>
      <c r="AA3" s="349" t="s">
        <v>35</v>
      </c>
      <c r="AB3" s="349" t="s">
        <v>36</v>
      </c>
      <c r="AC3" s="349" t="s">
        <v>37</v>
      </c>
      <c r="AD3" s="349" t="str">
        <f>'ATTIVO PATR'!AD3:AD4</f>
        <v>Azienda5</v>
      </c>
      <c r="AE3" s="349" t="s">
        <v>35</v>
      </c>
      <c r="AF3" s="349" t="s">
        <v>36</v>
      </c>
      <c r="AG3" s="349" t="s">
        <v>37</v>
      </c>
      <c r="AH3" s="349" t="str">
        <f>'ATTIVO PATR'!AH3:AH4</f>
        <v>Azienda6</v>
      </c>
      <c r="AI3" s="349" t="s">
        <v>35</v>
      </c>
      <c r="AJ3" s="349" t="s">
        <v>36</v>
      </c>
      <c r="AK3" s="349" t="s">
        <v>37</v>
      </c>
      <c r="AL3" s="349" t="str">
        <f>'ATTIVO PATR'!AL3:AL4</f>
        <v>Azienda7</v>
      </c>
      <c r="AM3" s="349" t="s">
        <v>35</v>
      </c>
      <c r="AN3" s="349" t="s">
        <v>36</v>
      </c>
      <c r="AO3" s="349" t="s">
        <v>37</v>
      </c>
      <c r="AP3" s="349" t="str">
        <f>'ATTIVO PATR'!AP3:AP4</f>
        <v>Azienda8</v>
      </c>
      <c r="AQ3" s="349" t="s">
        <v>35</v>
      </c>
      <c r="AR3" s="349" t="s">
        <v>36</v>
      </c>
      <c r="AS3" s="349" t="s">
        <v>37</v>
      </c>
      <c r="AT3" s="349" t="s">
        <v>46</v>
      </c>
    </row>
    <row r="4" spans="1:46" ht="13.5" thickBot="1" x14ac:dyDescent="0.35">
      <c r="A4" s="171"/>
      <c r="B4" s="77"/>
      <c r="C4" s="77"/>
      <c r="D4" s="77"/>
      <c r="E4" s="350"/>
      <c r="F4" s="350"/>
      <c r="G4" s="79" t="s">
        <v>47</v>
      </c>
      <c r="H4" s="80" t="s">
        <v>48</v>
      </c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</row>
    <row r="5" spans="1:46" ht="13.5" thickTop="1" x14ac:dyDescent="0.3">
      <c r="A5" s="170"/>
      <c r="B5" s="71"/>
      <c r="C5" s="72"/>
      <c r="D5" s="172" t="s">
        <v>189</v>
      </c>
      <c r="E5" s="173"/>
      <c r="F5" s="173"/>
      <c r="G5" s="174"/>
      <c r="H5" s="98"/>
      <c r="J5" s="175"/>
      <c r="K5" s="175"/>
      <c r="L5" s="175"/>
      <c r="M5" s="175"/>
      <c r="N5" s="175"/>
      <c r="O5" s="175"/>
      <c r="P5" s="175"/>
      <c r="Q5" s="176"/>
      <c r="R5" s="175"/>
      <c r="S5" s="175"/>
      <c r="T5" s="175"/>
      <c r="U5" s="176"/>
      <c r="V5" s="175"/>
      <c r="W5" s="175"/>
      <c r="X5" s="175"/>
      <c r="Y5" s="176"/>
      <c r="Z5" s="175"/>
      <c r="AA5" s="175"/>
      <c r="AB5" s="175"/>
      <c r="AC5" s="176"/>
      <c r="AD5" s="175"/>
      <c r="AE5" s="175"/>
      <c r="AF5" s="175"/>
      <c r="AG5" s="176"/>
      <c r="AH5" s="175"/>
      <c r="AI5" s="175"/>
      <c r="AJ5" s="175"/>
      <c r="AK5" s="176"/>
      <c r="AL5" s="175"/>
      <c r="AM5" s="175"/>
      <c r="AN5" s="175"/>
      <c r="AO5" s="176"/>
      <c r="AP5" s="175"/>
      <c r="AQ5" s="175"/>
      <c r="AR5" s="175"/>
      <c r="AS5" s="176"/>
      <c r="AT5" s="175"/>
    </row>
    <row r="6" spans="1:46" x14ac:dyDescent="0.25">
      <c r="A6" s="177" t="s">
        <v>53</v>
      </c>
      <c r="B6" s="82"/>
      <c r="C6" s="83"/>
      <c r="D6" s="102" t="s">
        <v>190</v>
      </c>
      <c r="E6" s="134">
        <f>ROUND(AT6,2)</f>
        <v>13140255.91</v>
      </c>
      <c r="F6" s="85">
        <v>13140256</v>
      </c>
      <c r="G6" s="135" t="s">
        <v>191</v>
      </c>
      <c r="H6" s="178" t="s">
        <v>191</v>
      </c>
      <c r="J6" s="179">
        <v>13140255.91</v>
      </c>
      <c r="K6" s="179">
        <v>0</v>
      </c>
      <c r="L6" s="179">
        <f>SUM(J6:K6)</f>
        <v>13140255.91</v>
      </c>
      <c r="M6" s="179">
        <f>L6</f>
        <v>13140255.91</v>
      </c>
      <c r="N6" s="179">
        <v>200000</v>
      </c>
      <c r="O6" s="179">
        <v>-200000</v>
      </c>
      <c r="P6" s="179">
        <f>SUM(N6:O6)</f>
        <v>0</v>
      </c>
      <c r="Q6" s="180"/>
      <c r="R6" s="179">
        <v>0</v>
      </c>
      <c r="S6" s="179">
        <v>0</v>
      </c>
      <c r="T6" s="179">
        <f>SUM(R6:S6)</f>
        <v>0</v>
      </c>
      <c r="U6" s="180"/>
      <c r="V6" s="179">
        <v>308009.53000000003</v>
      </c>
      <c r="W6" s="179">
        <v>-38220.902577700006</v>
      </c>
      <c r="X6" s="179">
        <f>SUM(V6:W6)</f>
        <v>269788.62742230005</v>
      </c>
      <c r="Y6" s="180"/>
      <c r="Z6" s="179">
        <v>0</v>
      </c>
      <c r="AA6" s="179">
        <v>0</v>
      </c>
      <c r="AB6" s="179">
        <f t="shared" ref="AB6" si="0">SUM(Z6:AA6)</f>
        <v>0</v>
      </c>
      <c r="AC6" s="180"/>
      <c r="AD6" s="179">
        <v>0</v>
      </c>
      <c r="AE6" s="179">
        <v>0</v>
      </c>
      <c r="AF6" s="179">
        <f t="shared" ref="AF6" si="1">SUM(AD6:AE6)</f>
        <v>0</v>
      </c>
      <c r="AG6" s="180"/>
      <c r="AH6" s="179">
        <v>0</v>
      </c>
      <c r="AI6" s="179">
        <v>0</v>
      </c>
      <c r="AJ6" s="179">
        <f t="shared" ref="AJ6" si="2">SUM(AH6:AI6)</f>
        <v>0</v>
      </c>
      <c r="AK6" s="180"/>
      <c r="AL6" s="179">
        <v>0</v>
      </c>
      <c r="AM6" s="179">
        <v>0</v>
      </c>
      <c r="AN6" s="179">
        <f t="shared" ref="AN6" si="3">SUM(AL6:AM6)</f>
        <v>0</v>
      </c>
      <c r="AO6" s="180"/>
      <c r="AP6" s="179">
        <v>0</v>
      </c>
      <c r="AQ6" s="179">
        <v>0</v>
      </c>
      <c r="AR6" s="179">
        <f t="shared" ref="AR6" si="4">SUM(AP6:AQ6)</f>
        <v>0</v>
      </c>
      <c r="AS6" s="180"/>
      <c r="AT6" s="179">
        <f>M6+Q6+U6+Y6+AC6+AG6+AK6+AO6+AS6</f>
        <v>13140255.91</v>
      </c>
    </row>
    <row r="7" spans="1:46" x14ac:dyDescent="0.25">
      <c r="A7" s="181" t="s">
        <v>72</v>
      </c>
      <c r="B7" s="82"/>
      <c r="C7" s="83"/>
      <c r="D7" s="102" t="s">
        <v>192</v>
      </c>
      <c r="E7" s="134"/>
      <c r="F7" s="85">
        <v>0</v>
      </c>
      <c r="G7" s="135"/>
      <c r="H7" s="98"/>
      <c r="J7" s="179"/>
      <c r="K7" s="179"/>
      <c r="L7" s="179"/>
      <c r="M7" s="179"/>
      <c r="N7" s="179"/>
      <c r="O7" s="179"/>
      <c r="P7" s="179"/>
      <c r="Q7" s="180"/>
      <c r="R7" s="179"/>
      <c r="S7" s="179"/>
      <c r="T7" s="179"/>
      <c r="U7" s="180"/>
      <c r="V7" s="179"/>
      <c r="W7" s="179"/>
      <c r="X7" s="179"/>
      <c r="Y7" s="180"/>
      <c r="Z7" s="179"/>
      <c r="AA7" s="179"/>
      <c r="AB7" s="179"/>
      <c r="AC7" s="180"/>
      <c r="AD7" s="179"/>
      <c r="AE7" s="179"/>
      <c r="AF7" s="179"/>
      <c r="AG7" s="180"/>
      <c r="AH7" s="179"/>
      <c r="AI7" s="179"/>
      <c r="AJ7" s="179"/>
      <c r="AK7" s="180"/>
      <c r="AL7" s="179"/>
      <c r="AM7" s="179"/>
      <c r="AN7" s="179"/>
      <c r="AO7" s="180"/>
      <c r="AP7" s="179"/>
      <c r="AQ7" s="179"/>
      <c r="AR7" s="179"/>
      <c r="AS7" s="180"/>
      <c r="AT7" s="179"/>
    </row>
    <row r="8" spans="1:46" ht="48" customHeight="1" x14ac:dyDescent="0.35">
      <c r="A8" s="181"/>
      <c r="B8" s="102" t="s">
        <v>88</v>
      </c>
      <c r="C8" s="83"/>
      <c r="D8" s="182" t="s">
        <v>193</v>
      </c>
      <c r="E8" s="134">
        <f t="shared" ref="E8:E13" si="5">ROUND(AT8,2)</f>
        <v>-1289673.99</v>
      </c>
      <c r="F8" s="85">
        <v>1</v>
      </c>
      <c r="G8" s="183" t="s">
        <v>194</v>
      </c>
      <c r="H8" s="184" t="s">
        <v>194</v>
      </c>
      <c r="J8" s="179">
        <v>-1268736.78</v>
      </c>
      <c r="K8" s="179">
        <v>0</v>
      </c>
      <c r="L8" s="179">
        <f t="shared" ref="L8:L13" si="6">SUM(J8:K8)</f>
        <v>-1268736.78</v>
      </c>
      <c r="M8" s="179">
        <f t="shared" ref="M8:M13" si="7">L8</f>
        <v>-1268736.78</v>
      </c>
      <c r="N8" s="179">
        <v>147255</v>
      </c>
      <c r="O8" s="179">
        <v>-147255</v>
      </c>
      <c r="P8" s="179">
        <f t="shared" ref="P8:P13" si="8">SUM(N8:O8)</f>
        <v>0</v>
      </c>
      <c r="Q8" s="179">
        <v>0</v>
      </c>
      <c r="R8" s="179">
        <v>0</v>
      </c>
      <c r="S8" s="179">
        <v>0</v>
      </c>
      <c r="T8" s="179">
        <f t="shared" ref="T8:T13" si="9">SUM(R8:S8)</f>
        <v>0</v>
      </c>
      <c r="U8" s="179">
        <v>0</v>
      </c>
      <c r="V8" s="179">
        <v>1282.45</v>
      </c>
      <c r="W8" s="179">
        <v>-159.13922050000002</v>
      </c>
      <c r="X8" s="179">
        <f t="shared" ref="X8:X13" si="10">SUM(V8:W8)</f>
        <v>1123.3107795000001</v>
      </c>
      <c r="Y8" s="179">
        <v>-20937.209575800003</v>
      </c>
      <c r="Z8" s="179">
        <v>0</v>
      </c>
      <c r="AA8" s="179">
        <v>0</v>
      </c>
      <c r="AB8" s="179">
        <f t="shared" ref="AB8:AB13" si="11">SUM(Z8:AA8)</f>
        <v>0</v>
      </c>
      <c r="AC8" s="179">
        <v>0</v>
      </c>
      <c r="AD8" s="179">
        <v>0</v>
      </c>
      <c r="AE8" s="179">
        <v>0</v>
      </c>
      <c r="AF8" s="179">
        <f t="shared" ref="AF8:AF13" si="12">SUM(AD8:AE8)</f>
        <v>0</v>
      </c>
      <c r="AG8" s="179">
        <v>0</v>
      </c>
      <c r="AH8" s="179">
        <v>0</v>
      </c>
      <c r="AI8" s="179">
        <v>0</v>
      </c>
      <c r="AJ8" s="179">
        <f t="shared" ref="AJ8:AJ13" si="13">SUM(AH8:AI8)</f>
        <v>0</v>
      </c>
      <c r="AK8" s="179">
        <v>0</v>
      </c>
      <c r="AL8" s="179">
        <v>0</v>
      </c>
      <c r="AM8" s="179">
        <v>0</v>
      </c>
      <c r="AN8" s="179">
        <f t="shared" ref="AN8:AN13" si="14">SUM(AL8:AM8)</f>
        <v>0</v>
      </c>
      <c r="AO8" s="179">
        <v>0</v>
      </c>
      <c r="AP8" s="179">
        <v>0</v>
      </c>
      <c r="AQ8" s="179">
        <v>0</v>
      </c>
      <c r="AR8" s="179">
        <f t="shared" ref="AR8:AR13" si="15">SUM(AP8:AQ8)</f>
        <v>0</v>
      </c>
      <c r="AS8" s="179">
        <v>0</v>
      </c>
      <c r="AT8" s="179">
        <f t="shared" ref="AT8:AT13" si="16">M8+Q8+U8+Y8+AC8+AG8+AK8+AO8+AS8</f>
        <v>-1289673.9895758</v>
      </c>
    </row>
    <row r="9" spans="1:46" x14ac:dyDescent="0.25">
      <c r="A9" s="181"/>
      <c r="B9" s="102" t="s">
        <v>115</v>
      </c>
      <c r="C9" s="83"/>
      <c r="D9" s="102" t="s">
        <v>195</v>
      </c>
      <c r="E9" s="134">
        <f t="shared" si="5"/>
        <v>-19693487.989999998</v>
      </c>
      <c r="F9" s="85">
        <v>0</v>
      </c>
      <c r="G9" s="135" t="s">
        <v>196</v>
      </c>
      <c r="H9" s="178" t="s">
        <v>196</v>
      </c>
      <c r="J9" s="179">
        <v>-19733710.280000001</v>
      </c>
      <c r="K9" s="179">
        <v>40222.293437100008</v>
      </c>
      <c r="L9" s="179">
        <f t="shared" si="6"/>
        <v>-19693487.9865629</v>
      </c>
      <c r="M9" s="179">
        <f t="shared" si="7"/>
        <v>-19693487.9865629</v>
      </c>
      <c r="N9" s="179">
        <v>18041</v>
      </c>
      <c r="O9" s="179">
        <v>-18041</v>
      </c>
      <c r="P9" s="179">
        <f t="shared" si="8"/>
        <v>0</v>
      </c>
      <c r="Q9" s="180"/>
      <c r="R9" s="179">
        <v>0</v>
      </c>
      <c r="S9" s="179">
        <v>0</v>
      </c>
      <c r="T9" s="179">
        <f t="shared" si="9"/>
        <v>0</v>
      </c>
      <c r="U9" s="180"/>
      <c r="V9" s="179">
        <v>0</v>
      </c>
      <c r="W9" s="179">
        <v>0</v>
      </c>
      <c r="X9" s="179">
        <f t="shared" si="10"/>
        <v>0</v>
      </c>
      <c r="Y9" s="180"/>
      <c r="Z9" s="179">
        <v>0</v>
      </c>
      <c r="AA9" s="179">
        <v>0</v>
      </c>
      <c r="AB9" s="179">
        <f t="shared" si="11"/>
        <v>0</v>
      </c>
      <c r="AC9" s="180"/>
      <c r="AD9" s="179">
        <v>0</v>
      </c>
      <c r="AE9" s="179">
        <v>0</v>
      </c>
      <c r="AF9" s="179">
        <f t="shared" si="12"/>
        <v>0</v>
      </c>
      <c r="AG9" s="180"/>
      <c r="AH9" s="179">
        <v>0</v>
      </c>
      <c r="AI9" s="179">
        <v>0</v>
      </c>
      <c r="AJ9" s="179">
        <f t="shared" si="13"/>
        <v>0</v>
      </c>
      <c r="AK9" s="180"/>
      <c r="AL9" s="179">
        <v>0</v>
      </c>
      <c r="AM9" s="179">
        <v>0</v>
      </c>
      <c r="AN9" s="179">
        <f t="shared" si="14"/>
        <v>0</v>
      </c>
      <c r="AO9" s="180"/>
      <c r="AP9" s="179">
        <v>0</v>
      </c>
      <c r="AQ9" s="179">
        <v>0</v>
      </c>
      <c r="AR9" s="179">
        <f t="shared" si="15"/>
        <v>0</v>
      </c>
      <c r="AS9" s="180"/>
      <c r="AT9" s="179">
        <f t="shared" si="16"/>
        <v>-19693487.9865629</v>
      </c>
    </row>
    <row r="10" spans="1:46" x14ac:dyDescent="0.25">
      <c r="A10" s="181"/>
      <c r="B10" s="102" t="s">
        <v>118</v>
      </c>
      <c r="C10" s="83"/>
      <c r="D10" s="102" t="s">
        <v>197</v>
      </c>
      <c r="E10" s="134">
        <f t="shared" si="5"/>
        <v>132074.5</v>
      </c>
      <c r="F10" s="85">
        <v>0</v>
      </c>
      <c r="G10" s="135"/>
      <c r="H10" s="178"/>
      <c r="J10" s="179">
        <v>132074.5</v>
      </c>
      <c r="K10" s="179">
        <v>0</v>
      </c>
      <c r="L10" s="179">
        <f t="shared" si="6"/>
        <v>132074.5</v>
      </c>
      <c r="M10" s="179">
        <f t="shared" si="7"/>
        <v>132074.5</v>
      </c>
      <c r="N10" s="179">
        <v>0</v>
      </c>
      <c r="O10" s="179">
        <v>0</v>
      </c>
      <c r="P10" s="179">
        <f t="shared" si="8"/>
        <v>0</v>
      </c>
      <c r="Q10" s="180"/>
      <c r="R10" s="179">
        <v>0</v>
      </c>
      <c r="S10" s="179">
        <v>0</v>
      </c>
      <c r="T10" s="179">
        <f t="shared" si="9"/>
        <v>0</v>
      </c>
      <c r="U10" s="180"/>
      <c r="V10" s="179">
        <v>0</v>
      </c>
      <c r="W10" s="179">
        <v>0</v>
      </c>
      <c r="X10" s="179">
        <f t="shared" si="10"/>
        <v>0</v>
      </c>
      <c r="Y10" s="180"/>
      <c r="Z10" s="179">
        <v>0</v>
      </c>
      <c r="AA10" s="179">
        <v>0</v>
      </c>
      <c r="AB10" s="179">
        <f t="shared" si="11"/>
        <v>0</v>
      </c>
      <c r="AC10" s="180"/>
      <c r="AD10" s="179">
        <v>0</v>
      </c>
      <c r="AE10" s="179">
        <v>0</v>
      </c>
      <c r="AF10" s="179">
        <f t="shared" si="12"/>
        <v>0</v>
      </c>
      <c r="AG10" s="180"/>
      <c r="AH10" s="179">
        <v>0</v>
      </c>
      <c r="AI10" s="179">
        <v>0</v>
      </c>
      <c r="AJ10" s="179">
        <f t="shared" si="13"/>
        <v>0</v>
      </c>
      <c r="AK10" s="180"/>
      <c r="AL10" s="179">
        <v>0</v>
      </c>
      <c r="AM10" s="179">
        <v>0</v>
      </c>
      <c r="AN10" s="179">
        <f t="shared" si="14"/>
        <v>0</v>
      </c>
      <c r="AO10" s="180"/>
      <c r="AP10" s="179">
        <v>0</v>
      </c>
      <c r="AQ10" s="179">
        <v>0</v>
      </c>
      <c r="AR10" s="179">
        <f t="shared" si="15"/>
        <v>0</v>
      </c>
      <c r="AS10" s="180"/>
      <c r="AT10" s="179">
        <f t="shared" si="16"/>
        <v>132074.5</v>
      </c>
    </row>
    <row r="11" spans="1:46" ht="13" x14ac:dyDescent="0.3">
      <c r="A11" s="181"/>
      <c r="B11" s="102" t="s">
        <v>126</v>
      </c>
      <c r="C11" s="83"/>
      <c r="D11" s="102" t="s">
        <v>198</v>
      </c>
      <c r="E11" s="134">
        <f t="shared" si="5"/>
        <v>9340788.7100000009</v>
      </c>
      <c r="F11" s="185"/>
      <c r="G11" s="135"/>
      <c r="H11" s="178"/>
      <c r="J11" s="179">
        <v>9340788.7100000009</v>
      </c>
      <c r="K11" s="179">
        <v>0</v>
      </c>
      <c r="L11" s="179">
        <f t="shared" si="6"/>
        <v>9340788.7100000009</v>
      </c>
      <c r="M11" s="179">
        <f t="shared" si="7"/>
        <v>9340788.7100000009</v>
      </c>
      <c r="N11" s="179">
        <v>0</v>
      </c>
      <c r="O11" s="179">
        <v>0</v>
      </c>
      <c r="P11" s="179">
        <f t="shared" si="8"/>
        <v>0</v>
      </c>
      <c r="Q11" s="180"/>
      <c r="R11" s="179">
        <v>0</v>
      </c>
      <c r="S11" s="179">
        <v>0</v>
      </c>
      <c r="T11" s="179">
        <f t="shared" si="9"/>
        <v>0</v>
      </c>
      <c r="U11" s="180"/>
      <c r="V11" s="186">
        <v>14862.21</v>
      </c>
      <c r="W11" s="179">
        <v>-1844.2516389</v>
      </c>
      <c r="X11" s="179">
        <f t="shared" si="10"/>
        <v>13017.9583611</v>
      </c>
      <c r="Y11" s="180"/>
      <c r="Z11" s="179">
        <v>0</v>
      </c>
      <c r="AA11" s="179">
        <v>0</v>
      </c>
      <c r="AB11" s="179">
        <f t="shared" si="11"/>
        <v>0</v>
      </c>
      <c r="AC11" s="180"/>
      <c r="AD11" s="179">
        <v>0</v>
      </c>
      <c r="AE11" s="179">
        <v>0</v>
      </c>
      <c r="AF11" s="179">
        <f t="shared" si="12"/>
        <v>0</v>
      </c>
      <c r="AG11" s="180"/>
      <c r="AH11" s="179">
        <v>0</v>
      </c>
      <c r="AI11" s="179">
        <v>0</v>
      </c>
      <c r="AJ11" s="179">
        <f t="shared" si="13"/>
        <v>0</v>
      </c>
      <c r="AK11" s="180"/>
      <c r="AL11" s="179">
        <v>0</v>
      </c>
      <c r="AM11" s="179">
        <v>0</v>
      </c>
      <c r="AN11" s="179">
        <f t="shared" si="14"/>
        <v>0</v>
      </c>
      <c r="AO11" s="180"/>
      <c r="AP11" s="179">
        <v>0</v>
      </c>
      <c r="AQ11" s="179">
        <v>0</v>
      </c>
      <c r="AR11" s="179">
        <f t="shared" si="15"/>
        <v>0</v>
      </c>
      <c r="AS11" s="180"/>
      <c r="AT11" s="179">
        <f t="shared" si="16"/>
        <v>9340788.7100000009</v>
      </c>
    </row>
    <row r="12" spans="1:46" ht="13" x14ac:dyDescent="0.3">
      <c r="A12" s="181"/>
      <c r="B12" s="102" t="s">
        <v>199</v>
      </c>
      <c r="C12" s="83"/>
      <c r="D12" s="102" t="s">
        <v>200</v>
      </c>
      <c r="E12" s="134">
        <f t="shared" si="5"/>
        <v>165298</v>
      </c>
      <c r="F12" s="185"/>
      <c r="G12" s="135"/>
      <c r="H12" s="178"/>
      <c r="J12" s="179">
        <v>165298</v>
      </c>
      <c r="K12" s="179">
        <v>0</v>
      </c>
      <c r="L12" s="179">
        <f t="shared" si="6"/>
        <v>165298</v>
      </c>
      <c r="M12" s="179">
        <f t="shared" si="7"/>
        <v>165298</v>
      </c>
      <c r="N12" s="179">
        <v>0</v>
      </c>
      <c r="O12" s="179">
        <v>0</v>
      </c>
      <c r="P12" s="179">
        <f t="shared" si="8"/>
        <v>0</v>
      </c>
      <c r="Q12" s="180"/>
      <c r="R12" s="179">
        <v>0</v>
      </c>
      <c r="S12" s="179">
        <v>0</v>
      </c>
      <c r="T12" s="179">
        <f t="shared" si="9"/>
        <v>0</v>
      </c>
      <c r="U12" s="180"/>
      <c r="V12" s="186">
        <v>0</v>
      </c>
      <c r="W12" s="179">
        <v>0</v>
      </c>
      <c r="X12" s="179">
        <f t="shared" si="10"/>
        <v>0</v>
      </c>
      <c r="Y12" s="180"/>
      <c r="Z12" s="179">
        <v>0</v>
      </c>
      <c r="AA12" s="179">
        <v>0</v>
      </c>
      <c r="AB12" s="179">
        <f t="shared" si="11"/>
        <v>0</v>
      </c>
      <c r="AC12" s="180"/>
      <c r="AD12" s="179">
        <v>0</v>
      </c>
      <c r="AE12" s="179">
        <v>0</v>
      </c>
      <c r="AF12" s="179">
        <f t="shared" si="12"/>
        <v>0</v>
      </c>
      <c r="AG12" s="180"/>
      <c r="AH12" s="179">
        <v>0</v>
      </c>
      <c r="AI12" s="179">
        <v>0</v>
      </c>
      <c r="AJ12" s="179">
        <f t="shared" si="13"/>
        <v>0</v>
      </c>
      <c r="AK12" s="180"/>
      <c r="AL12" s="179">
        <v>0</v>
      </c>
      <c r="AM12" s="179">
        <v>0</v>
      </c>
      <c r="AN12" s="179">
        <f t="shared" si="14"/>
        <v>0</v>
      </c>
      <c r="AO12" s="180"/>
      <c r="AP12" s="179">
        <v>0</v>
      </c>
      <c r="AQ12" s="179">
        <v>0</v>
      </c>
      <c r="AR12" s="179">
        <f t="shared" si="15"/>
        <v>0</v>
      </c>
      <c r="AS12" s="180"/>
      <c r="AT12" s="179">
        <f t="shared" si="16"/>
        <v>165298</v>
      </c>
    </row>
    <row r="13" spans="1:46" x14ac:dyDescent="0.25">
      <c r="A13" s="181" t="s">
        <v>82</v>
      </c>
      <c r="B13" s="82"/>
      <c r="C13" s="83"/>
      <c r="D13" s="82" t="s">
        <v>201</v>
      </c>
      <c r="E13" s="96">
        <f t="shared" si="5"/>
        <v>-46638.49</v>
      </c>
      <c r="F13" s="85">
        <v>-1025163</v>
      </c>
      <c r="G13" s="97" t="s">
        <v>202</v>
      </c>
      <c r="H13" s="98" t="s">
        <v>202</v>
      </c>
      <c r="J13" s="187">
        <v>-370478.41</v>
      </c>
      <c r="K13" s="187">
        <v>724832.98199999996</v>
      </c>
      <c r="L13" s="187">
        <f t="shared" si="6"/>
        <v>354354.57199999999</v>
      </c>
      <c r="M13" s="187">
        <f t="shared" si="7"/>
        <v>354354.57199999999</v>
      </c>
      <c r="N13" s="187">
        <v>143213</v>
      </c>
      <c r="O13" s="187">
        <v>-539038</v>
      </c>
      <c r="P13" s="187">
        <f t="shared" si="8"/>
        <v>-395825</v>
      </c>
      <c r="Q13" s="187">
        <f t="shared" ref="Q13" si="17">P$1*P13</f>
        <v>-395825</v>
      </c>
      <c r="R13" s="179">
        <v>0</v>
      </c>
      <c r="S13" s="187">
        <v>0</v>
      </c>
      <c r="T13" s="187">
        <f t="shared" si="9"/>
        <v>0</v>
      </c>
      <c r="U13" s="187">
        <f t="shared" ref="U13" si="18">T$1*T13</f>
        <v>0</v>
      </c>
      <c r="V13" s="179">
        <v>-6244.3</v>
      </c>
      <c r="W13" s="187">
        <v>-35403.380000000005</v>
      </c>
      <c r="X13" s="187">
        <f t="shared" si="10"/>
        <v>-41647.680000000008</v>
      </c>
      <c r="Y13" s="187">
        <f t="shared" ref="Y13" si="19">X$1*X13</f>
        <v>-5168.0606112000014</v>
      </c>
      <c r="Z13" s="179">
        <v>0</v>
      </c>
      <c r="AA13" s="187">
        <v>0</v>
      </c>
      <c r="AB13" s="187">
        <f t="shared" si="11"/>
        <v>0</v>
      </c>
      <c r="AC13" s="187">
        <f t="shared" ref="AC13" si="20">AB$1*AB13</f>
        <v>0</v>
      </c>
      <c r="AD13" s="179">
        <v>0</v>
      </c>
      <c r="AE13" s="187">
        <v>0</v>
      </c>
      <c r="AF13" s="187">
        <f t="shared" si="12"/>
        <v>0</v>
      </c>
      <c r="AG13" s="187">
        <f t="shared" ref="AG13" si="21">AF$1*AF13</f>
        <v>0</v>
      </c>
      <c r="AH13" s="179">
        <v>0</v>
      </c>
      <c r="AI13" s="187">
        <v>0</v>
      </c>
      <c r="AJ13" s="187">
        <f t="shared" si="13"/>
        <v>0</v>
      </c>
      <c r="AK13" s="187">
        <f t="shared" ref="AK13" si="22">AJ$1*AJ13</f>
        <v>0</v>
      </c>
      <c r="AL13" s="179">
        <v>0</v>
      </c>
      <c r="AM13" s="187">
        <v>0</v>
      </c>
      <c r="AN13" s="187">
        <f t="shared" si="14"/>
        <v>0</v>
      </c>
      <c r="AO13" s="187">
        <f t="shared" ref="AO13" si="23">AN$1*AN13</f>
        <v>0</v>
      </c>
      <c r="AP13" s="179">
        <v>0</v>
      </c>
      <c r="AQ13" s="187">
        <v>0</v>
      </c>
      <c r="AR13" s="187">
        <f t="shared" si="15"/>
        <v>0</v>
      </c>
      <c r="AS13" s="187">
        <f t="shared" ref="AS13" si="24">AR$1*AR13</f>
        <v>0</v>
      </c>
      <c r="AT13" s="187">
        <f t="shared" si="16"/>
        <v>-46638.488611200017</v>
      </c>
    </row>
    <row r="14" spans="1:46" ht="26" outlineLevel="1" x14ac:dyDescent="0.3">
      <c r="A14" s="177"/>
      <c r="B14" s="82"/>
      <c r="C14" s="83"/>
      <c r="D14" s="188" t="s">
        <v>203</v>
      </c>
      <c r="E14" s="189">
        <f>SUM(E6:E13)</f>
        <v>1748616.6500000025</v>
      </c>
      <c r="F14" s="189">
        <f>SUM(F6:F13)</f>
        <v>12115094</v>
      </c>
      <c r="G14" s="127"/>
      <c r="H14" s="128"/>
      <c r="J14" s="190">
        <f t="shared" ref="J14:AT14" si="25">SUM(J6:J13)</f>
        <v>1405491.6500000006</v>
      </c>
      <c r="K14" s="190">
        <f t="shared" si="25"/>
        <v>765055.27543709998</v>
      </c>
      <c r="L14" s="190">
        <f t="shared" si="25"/>
        <v>2170546.9254371016</v>
      </c>
      <c r="M14" s="190">
        <f t="shared" si="25"/>
        <v>2170546.9254371016</v>
      </c>
      <c r="N14" s="190">
        <f t="shared" si="25"/>
        <v>508509</v>
      </c>
      <c r="O14" s="190">
        <f t="shared" si="25"/>
        <v>-904334</v>
      </c>
      <c r="P14" s="190">
        <f t="shared" si="25"/>
        <v>-395825</v>
      </c>
      <c r="Q14" s="190">
        <f t="shared" si="25"/>
        <v>-395825</v>
      </c>
      <c r="R14" s="190">
        <f t="shared" si="25"/>
        <v>0</v>
      </c>
      <c r="S14" s="190">
        <f t="shared" si="25"/>
        <v>0</v>
      </c>
      <c r="T14" s="190">
        <f t="shared" si="25"/>
        <v>0</v>
      </c>
      <c r="U14" s="190">
        <f t="shared" si="25"/>
        <v>0</v>
      </c>
      <c r="V14" s="190">
        <f t="shared" si="25"/>
        <v>317909.89000000007</v>
      </c>
      <c r="W14" s="190">
        <f t="shared" si="25"/>
        <v>-75627.67343710002</v>
      </c>
      <c r="X14" s="190">
        <f t="shared" si="25"/>
        <v>242282.21656290005</v>
      </c>
      <c r="Y14" s="190">
        <f t="shared" si="25"/>
        <v>-26105.270187000006</v>
      </c>
      <c r="Z14" s="190">
        <f t="shared" si="25"/>
        <v>0</v>
      </c>
      <c r="AA14" s="190">
        <f t="shared" si="25"/>
        <v>0</v>
      </c>
      <c r="AB14" s="190">
        <f t="shared" si="25"/>
        <v>0</v>
      </c>
      <c r="AC14" s="190">
        <f t="shared" si="25"/>
        <v>0</v>
      </c>
      <c r="AD14" s="190">
        <f t="shared" si="25"/>
        <v>0</v>
      </c>
      <c r="AE14" s="190">
        <f t="shared" si="25"/>
        <v>0</v>
      </c>
      <c r="AF14" s="190">
        <f t="shared" si="25"/>
        <v>0</v>
      </c>
      <c r="AG14" s="190">
        <f t="shared" si="25"/>
        <v>0</v>
      </c>
      <c r="AH14" s="190">
        <f t="shared" si="25"/>
        <v>0</v>
      </c>
      <c r="AI14" s="190">
        <f t="shared" si="25"/>
        <v>0</v>
      </c>
      <c r="AJ14" s="190">
        <f t="shared" si="25"/>
        <v>0</v>
      </c>
      <c r="AK14" s="190">
        <f t="shared" si="25"/>
        <v>0</v>
      </c>
      <c r="AL14" s="190">
        <f t="shared" si="25"/>
        <v>0</v>
      </c>
      <c r="AM14" s="190">
        <f t="shared" si="25"/>
        <v>0</v>
      </c>
      <c r="AN14" s="190">
        <f t="shared" si="25"/>
        <v>0</v>
      </c>
      <c r="AO14" s="190">
        <f t="shared" si="25"/>
        <v>0</v>
      </c>
      <c r="AP14" s="190">
        <f t="shared" si="25"/>
        <v>0</v>
      </c>
      <c r="AQ14" s="190">
        <f t="shared" si="25"/>
        <v>0</v>
      </c>
      <c r="AR14" s="190">
        <f t="shared" si="25"/>
        <v>0</v>
      </c>
      <c r="AS14" s="190">
        <f t="shared" si="25"/>
        <v>0</v>
      </c>
      <c r="AT14" s="190">
        <f t="shared" si="25"/>
        <v>1748616.6552501011</v>
      </c>
    </row>
    <row r="15" spans="1:46" outlineLevel="1" x14ac:dyDescent="0.25">
      <c r="A15" s="177"/>
      <c r="B15" s="82"/>
      <c r="C15" s="83"/>
      <c r="D15" s="191" t="s">
        <v>204</v>
      </c>
      <c r="E15" s="96">
        <f>ROUND(AT15,2)</f>
        <v>0</v>
      </c>
      <c r="F15" s="85">
        <v>0</v>
      </c>
      <c r="G15" s="192"/>
      <c r="H15" s="193"/>
      <c r="J15" s="187"/>
      <c r="K15" s="187">
        <v>0</v>
      </c>
      <c r="L15" s="187">
        <f t="shared" ref="L15:L16" si="26">SUM(J15:K15)</f>
        <v>0</v>
      </c>
      <c r="M15" s="187">
        <f t="shared" ref="M15:M16" si="27">L15</f>
        <v>0</v>
      </c>
      <c r="N15" s="187">
        <f>N1*SUM(N6:N10)</f>
        <v>0</v>
      </c>
      <c r="O15" s="187">
        <v>0</v>
      </c>
      <c r="P15" s="187">
        <f t="shared" ref="P15:P16" si="28">SUM(N15:O15)</f>
        <v>0</v>
      </c>
      <c r="Q15" s="187">
        <f t="shared" ref="Q15:Q16" si="29">P$1*P15</f>
        <v>0</v>
      </c>
      <c r="R15" s="187">
        <f>R1*SUM(R6:R10)</f>
        <v>0</v>
      </c>
      <c r="S15" s="187">
        <v>0</v>
      </c>
      <c r="T15" s="187">
        <f t="shared" ref="T15:T16" si="30">SUM(R15:S15)</f>
        <v>0</v>
      </c>
      <c r="U15" s="187">
        <f t="shared" ref="U15:U16" si="31">T$1*T15</f>
        <v>0</v>
      </c>
      <c r="V15" s="187">
        <f>V1*SUM(V6:V10)</f>
        <v>0</v>
      </c>
      <c r="W15" s="187">
        <v>0</v>
      </c>
      <c r="X15" s="187">
        <f t="shared" ref="X15:X16" si="32">SUM(V15:W15)</f>
        <v>0</v>
      </c>
      <c r="Y15" s="187">
        <f t="shared" ref="Y15:Y16" si="33">X$1*X15</f>
        <v>0</v>
      </c>
      <c r="Z15" s="187">
        <f t="shared" ref="Z15" si="34">Z1*SUM(Z6:Z10)</f>
        <v>0</v>
      </c>
      <c r="AA15" s="187">
        <v>0</v>
      </c>
      <c r="AB15" s="187">
        <f t="shared" ref="AB15:AB16" si="35">SUM(Z15:AA15)</f>
        <v>0</v>
      </c>
      <c r="AC15" s="187">
        <f t="shared" ref="AC15:AC16" si="36">AB$1*AB15</f>
        <v>0</v>
      </c>
      <c r="AD15" s="187">
        <f t="shared" ref="AD15" si="37">AD1*SUM(AD6:AD10)</f>
        <v>0</v>
      </c>
      <c r="AE15" s="187">
        <v>0</v>
      </c>
      <c r="AF15" s="187">
        <f t="shared" ref="AF15:AF16" si="38">SUM(AD15:AE15)</f>
        <v>0</v>
      </c>
      <c r="AG15" s="187">
        <f t="shared" ref="AG15:AG16" si="39">AF$1*AF15</f>
        <v>0</v>
      </c>
      <c r="AH15" s="187">
        <f t="shared" ref="AH15" si="40">AH1*SUM(AH6:AH10)</f>
        <v>0</v>
      </c>
      <c r="AI15" s="187">
        <v>0</v>
      </c>
      <c r="AJ15" s="187">
        <f t="shared" ref="AJ15:AJ16" si="41">SUM(AH15:AI15)</f>
        <v>0</v>
      </c>
      <c r="AK15" s="187">
        <f t="shared" ref="AK15:AK16" si="42">AJ$1*AJ15</f>
        <v>0</v>
      </c>
      <c r="AL15" s="187">
        <f t="shared" ref="AL15" si="43">AL1*SUM(AL6:AL10)</f>
        <v>0</v>
      </c>
      <c r="AM15" s="187">
        <v>0</v>
      </c>
      <c r="AN15" s="187">
        <f t="shared" ref="AN15:AN16" si="44">SUM(AL15:AM15)</f>
        <v>0</v>
      </c>
      <c r="AO15" s="187">
        <f t="shared" ref="AO15:AO16" si="45">AN$1*AN15</f>
        <v>0</v>
      </c>
      <c r="AP15" s="187">
        <f t="shared" ref="AP15" si="46">AP1*SUM(AP6:AP10)</f>
        <v>0</v>
      </c>
      <c r="AQ15" s="187">
        <v>0</v>
      </c>
      <c r="AR15" s="187">
        <f t="shared" ref="AR15:AR16" si="47">SUM(AP15:AQ15)</f>
        <v>0</v>
      </c>
      <c r="AS15" s="187">
        <f t="shared" ref="AS15:AS16" si="48">AR$1*AR15</f>
        <v>0</v>
      </c>
      <c r="AT15" s="187">
        <f t="shared" ref="AT15:AT16" si="49">M15+Q15+U15+Y15+AC15+AG15+AK15+AO15+AS15</f>
        <v>0</v>
      </c>
    </row>
    <row r="16" spans="1:46" outlineLevel="1" x14ac:dyDescent="0.25">
      <c r="A16" s="177"/>
      <c r="B16" s="82"/>
      <c r="C16" s="83"/>
      <c r="D16" s="194" t="s">
        <v>205</v>
      </c>
      <c r="E16" s="96">
        <f>ROUND(AT16,2)</f>
        <v>0</v>
      </c>
      <c r="F16" s="85">
        <v>0</v>
      </c>
      <c r="G16" s="192"/>
      <c r="H16" s="193"/>
      <c r="J16" s="187"/>
      <c r="K16" s="187">
        <v>0</v>
      </c>
      <c r="L16" s="187">
        <f t="shared" si="26"/>
        <v>0</v>
      </c>
      <c r="M16" s="187">
        <f t="shared" si="27"/>
        <v>0</v>
      </c>
      <c r="N16" s="187">
        <f>N1*N13</f>
        <v>0</v>
      </c>
      <c r="O16" s="187">
        <v>0</v>
      </c>
      <c r="P16" s="187">
        <f t="shared" si="28"/>
        <v>0</v>
      </c>
      <c r="Q16" s="187">
        <f t="shared" si="29"/>
        <v>0</v>
      </c>
      <c r="R16" s="187">
        <f>R1*R13</f>
        <v>0</v>
      </c>
      <c r="S16" s="187">
        <v>0</v>
      </c>
      <c r="T16" s="187">
        <f t="shared" si="30"/>
        <v>0</v>
      </c>
      <c r="U16" s="187">
        <f t="shared" si="31"/>
        <v>0</v>
      </c>
      <c r="V16" s="187">
        <f>V1*V13</f>
        <v>0</v>
      </c>
      <c r="W16" s="187">
        <v>0</v>
      </c>
      <c r="X16" s="187">
        <f t="shared" si="32"/>
        <v>0</v>
      </c>
      <c r="Y16" s="187">
        <f t="shared" si="33"/>
        <v>0</v>
      </c>
      <c r="Z16" s="187">
        <f t="shared" ref="Z16" si="50">Z1*Z13</f>
        <v>0</v>
      </c>
      <c r="AA16" s="187">
        <v>0</v>
      </c>
      <c r="AB16" s="187">
        <f t="shared" si="35"/>
        <v>0</v>
      </c>
      <c r="AC16" s="187">
        <f t="shared" si="36"/>
        <v>0</v>
      </c>
      <c r="AD16" s="187">
        <f t="shared" ref="AD16" si="51">AD1*AD13</f>
        <v>0</v>
      </c>
      <c r="AE16" s="187">
        <v>0</v>
      </c>
      <c r="AF16" s="187">
        <f t="shared" si="38"/>
        <v>0</v>
      </c>
      <c r="AG16" s="187">
        <f t="shared" si="39"/>
        <v>0</v>
      </c>
      <c r="AH16" s="187">
        <f t="shared" ref="AH16" si="52">AH1*AH13</f>
        <v>0</v>
      </c>
      <c r="AI16" s="187">
        <v>0</v>
      </c>
      <c r="AJ16" s="187">
        <f t="shared" si="41"/>
        <v>0</v>
      </c>
      <c r="AK16" s="187">
        <f t="shared" si="42"/>
        <v>0</v>
      </c>
      <c r="AL16" s="187">
        <f t="shared" ref="AL16" si="53">AL1*AL13</f>
        <v>0</v>
      </c>
      <c r="AM16" s="187">
        <v>0</v>
      </c>
      <c r="AN16" s="187">
        <f t="shared" si="44"/>
        <v>0</v>
      </c>
      <c r="AO16" s="187">
        <f t="shared" si="45"/>
        <v>0</v>
      </c>
      <c r="AP16" s="187">
        <f t="shared" ref="AP16" si="54">AP1*AP13</f>
        <v>0</v>
      </c>
      <c r="AQ16" s="187">
        <v>0</v>
      </c>
      <c r="AR16" s="187">
        <f t="shared" si="47"/>
        <v>0</v>
      </c>
      <c r="AS16" s="187">
        <f t="shared" si="48"/>
        <v>0</v>
      </c>
      <c r="AT16" s="187">
        <f t="shared" si="49"/>
        <v>0</v>
      </c>
    </row>
    <row r="17" spans="1:46" ht="13" outlineLevel="1" x14ac:dyDescent="0.3">
      <c r="A17" s="177"/>
      <c r="B17" s="82"/>
      <c r="C17" s="83"/>
      <c r="D17" s="195" t="s">
        <v>206</v>
      </c>
      <c r="E17" s="96">
        <f>SUM(E15:E16)</f>
        <v>0</v>
      </c>
      <c r="F17" s="96">
        <f>SUM(F15:F16)</f>
        <v>0</v>
      </c>
      <c r="G17" s="192"/>
      <c r="H17" s="193"/>
      <c r="J17" s="187">
        <f t="shared" ref="J17:AT17" si="55">SUM(J15:J16)</f>
        <v>0</v>
      </c>
      <c r="K17" s="187">
        <f t="shared" si="55"/>
        <v>0</v>
      </c>
      <c r="L17" s="187">
        <f t="shared" si="55"/>
        <v>0</v>
      </c>
      <c r="M17" s="187">
        <f t="shared" si="55"/>
        <v>0</v>
      </c>
      <c r="N17" s="187">
        <f t="shared" si="55"/>
        <v>0</v>
      </c>
      <c r="O17" s="187">
        <f t="shared" si="55"/>
        <v>0</v>
      </c>
      <c r="P17" s="187">
        <f t="shared" si="55"/>
        <v>0</v>
      </c>
      <c r="Q17" s="187">
        <f t="shared" si="55"/>
        <v>0</v>
      </c>
      <c r="R17" s="187">
        <f t="shared" si="55"/>
        <v>0</v>
      </c>
      <c r="S17" s="187">
        <f t="shared" si="55"/>
        <v>0</v>
      </c>
      <c r="T17" s="187">
        <f t="shared" si="55"/>
        <v>0</v>
      </c>
      <c r="U17" s="187">
        <f t="shared" si="55"/>
        <v>0</v>
      </c>
      <c r="V17" s="187">
        <f t="shared" si="55"/>
        <v>0</v>
      </c>
      <c r="W17" s="187">
        <f t="shared" si="55"/>
        <v>0</v>
      </c>
      <c r="X17" s="187">
        <f t="shared" si="55"/>
        <v>0</v>
      </c>
      <c r="Y17" s="187">
        <f t="shared" si="55"/>
        <v>0</v>
      </c>
      <c r="Z17" s="187">
        <f t="shared" si="55"/>
        <v>0</v>
      </c>
      <c r="AA17" s="187">
        <f t="shared" si="55"/>
        <v>0</v>
      </c>
      <c r="AB17" s="187">
        <f t="shared" si="55"/>
        <v>0</v>
      </c>
      <c r="AC17" s="187">
        <f t="shared" si="55"/>
        <v>0</v>
      </c>
      <c r="AD17" s="187">
        <f t="shared" si="55"/>
        <v>0</v>
      </c>
      <c r="AE17" s="187">
        <f t="shared" si="55"/>
        <v>0</v>
      </c>
      <c r="AF17" s="187">
        <f t="shared" si="55"/>
        <v>0</v>
      </c>
      <c r="AG17" s="187">
        <f t="shared" si="55"/>
        <v>0</v>
      </c>
      <c r="AH17" s="187">
        <f t="shared" si="55"/>
        <v>0</v>
      </c>
      <c r="AI17" s="187">
        <f t="shared" si="55"/>
        <v>0</v>
      </c>
      <c r="AJ17" s="187">
        <f t="shared" si="55"/>
        <v>0</v>
      </c>
      <c r="AK17" s="187">
        <f t="shared" si="55"/>
        <v>0</v>
      </c>
      <c r="AL17" s="187">
        <f t="shared" si="55"/>
        <v>0</v>
      </c>
      <c r="AM17" s="187">
        <f t="shared" si="55"/>
        <v>0</v>
      </c>
      <c r="AN17" s="187">
        <f t="shared" si="55"/>
        <v>0</v>
      </c>
      <c r="AO17" s="187">
        <f t="shared" si="55"/>
        <v>0</v>
      </c>
      <c r="AP17" s="187">
        <f t="shared" si="55"/>
        <v>0</v>
      </c>
      <c r="AQ17" s="187">
        <f t="shared" si="55"/>
        <v>0</v>
      </c>
      <c r="AR17" s="187">
        <f t="shared" si="55"/>
        <v>0</v>
      </c>
      <c r="AS17" s="187">
        <f t="shared" si="55"/>
        <v>0</v>
      </c>
      <c r="AT17" s="187">
        <f t="shared" si="55"/>
        <v>0</v>
      </c>
    </row>
    <row r="18" spans="1:46" ht="13" x14ac:dyDescent="0.3">
      <c r="A18" s="177"/>
      <c r="B18" s="82"/>
      <c r="C18" s="83"/>
      <c r="D18" s="196" t="s">
        <v>207</v>
      </c>
      <c r="E18" s="189">
        <f>E14-E17</f>
        <v>1748616.6500000025</v>
      </c>
      <c r="F18" s="189">
        <f>F14-F17</f>
        <v>12115094</v>
      </c>
      <c r="G18" s="127"/>
      <c r="H18" s="128"/>
      <c r="J18" s="190">
        <f t="shared" ref="J18:AT18" si="56">J14-J17</f>
        <v>1405491.6500000006</v>
      </c>
      <c r="K18" s="190">
        <f t="shared" si="56"/>
        <v>765055.27543709998</v>
      </c>
      <c r="L18" s="190">
        <f t="shared" si="56"/>
        <v>2170546.9254371016</v>
      </c>
      <c r="M18" s="190">
        <f t="shared" si="56"/>
        <v>2170546.9254371016</v>
      </c>
      <c r="N18" s="190">
        <f t="shared" si="56"/>
        <v>508509</v>
      </c>
      <c r="O18" s="190">
        <f t="shared" si="56"/>
        <v>-904334</v>
      </c>
      <c r="P18" s="190">
        <f t="shared" si="56"/>
        <v>-395825</v>
      </c>
      <c r="Q18" s="190">
        <f t="shared" si="56"/>
        <v>-395825</v>
      </c>
      <c r="R18" s="190">
        <f t="shared" si="56"/>
        <v>0</v>
      </c>
      <c r="S18" s="190">
        <f t="shared" si="56"/>
        <v>0</v>
      </c>
      <c r="T18" s="190">
        <f t="shared" si="56"/>
        <v>0</v>
      </c>
      <c r="U18" s="190">
        <f t="shared" si="56"/>
        <v>0</v>
      </c>
      <c r="V18" s="190">
        <f t="shared" si="56"/>
        <v>317909.89000000007</v>
      </c>
      <c r="W18" s="190">
        <f t="shared" si="56"/>
        <v>-75627.67343710002</v>
      </c>
      <c r="X18" s="190">
        <f t="shared" si="56"/>
        <v>242282.21656290005</v>
      </c>
      <c r="Y18" s="190">
        <f t="shared" si="56"/>
        <v>-26105.270187000006</v>
      </c>
      <c r="Z18" s="190">
        <f t="shared" si="56"/>
        <v>0</v>
      </c>
      <c r="AA18" s="190">
        <f t="shared" si="56"/>
        <v>0</v>
      </c>
      <c r="AB18" s="190">
        <f t="shared" si="56"/>
        <v>0</v>
      </c>
      <c r="AC18" s="190">
        <f t="shared" si="56"/>
        <v>0</v>
      </c>
      <c r="AD18" s="190">
        <f t="shared" si="56"/>
        <v>0</v>
      </c>
      <c r="AE18" s="190">
        <f t="shared" si="56"/>
        <v>0</v>
      </c>
      <c r="AF18" s="190">
        <f t="shared" si="56"/>
        <v>0</v>
      </c>
      <c r="AG18" s="190">
        <f t="shared" si="56"/>
        <v>0</v>
      </c>
      <c r="AH18" s="190">
        <f t="shared" si="56"/>
        <v>0</v>
      </c>
      <c r="AI18" s="190">
        <f t="shared" si="56"/>
        <v>0</v>
      </c>
      <c r="AJ18" s="190">
        <f t="shared" si="56"/>
        <v>0</v>
      </c>
      <c r="AK18" s="190">
        <f t="shared" si="56"/>
        <v>0</v>
      </c>
      <c r="AL18" s="190">
        <f t="shared" si="56"/>
        <v>0</v>
      </c>
      <c r="AM18" s="190">
        <f t="shared" si="56"/>
        <v>0</v>
      </c>
      <c r="AN18" s="190">
        <f t="shared" si="56"/>
        <v>0</v>
      </c>
      <c r="AO18" s="190">
        <f t="shared" si="56"/>
        <v>0</v>
      </c>
      <c r="AP18" s="190">
        <f t="shared" si="56"/>
        <v>0</v>
      </c>
      <c r="AQ18" s="190">
        <f t="shared" si="56"/>
        <v>0</v>
      </c>
      <c r="AR18" s="190">
        <f t="shared" si="56"/>
        <v>0</v>
      </c>
      <c r="AS18" s="190">
        <f t="shared" si="56"/>
        <v>0</v>
      </c>
      <c r="AT18" s="190">
        <f t="shared" si="56"/>
        <v>1748616.6552501011</v>
      </c>
    </row>
    <row r="19" spans="1:46" x14ac:dyDescent="0.25">
      <c r="A19" s="177"/>
      <c r="B19" s="82"/>
      <c r="C19" s="83"/>
      <c r="D19" s="82"/>
      <c r="E19" s="96"/>
      <c r="F19" s="96"/>
      <c r="G19" s="97"/>
      <c r="H19" s="98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</row>
    <row r="20" spans="1:46" ht="13" x14ac:dyDescent="0.3">
      <c r="A20" s="177"/>
      <c r="B20" s="82"/>
      <c r="C20" s="83"/>
      <c r="D20" s="155" t="s">
        <v>208</v>
      </c>
      <c r="E20" s="96"/>
      <c r="F20" s="96"/>
      <c r="G20" s="97"/>
      <c r="H20" s="98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</row>
    <row r="21" spans="1:46" x14ac:dyDescent="0.25">
      <c r="A21" s="177"/>
      <c r="B21" s="82">
        <v>1</v>
      </c>
      <c r="C21" s="83"/>
      <c r="D21" s="82" t="s">
        <v>209</v>
      </c>
      <c r="E21" s="96">
        <f>ROUND(AT21,2)</f>
        <v>0</v>
      </c>
      <c r="F21" s="85">
        <v>0</v>
      </c>
      <c r="G21" s="97" t="s">
        <v>210</v>
      </c>
      <c r="H21" s="98" t="s">
        <v>210</v>
      </c>
      <c r="J21" s="187">
        <v>0</v>
      </c>
      <c r="K21" s="187">
        <v>0</v>
      </c>
      <c r="L21" s="187">
        <f t="shared" ref="L21:L24" si="57">SUM(J21:K21)</f>
        <v>0</v>
      </c>
      <c r="M21" s="187">
        <f t="shared" ref="M21:M24" si="58">L21</f>
        <v>0</v>
      </c>
      <c r="N21" s="187">
        <v>0</v>
      </c>
      <c r="O21" s="187">
        <v>0</v>
      </c>
      <c r="P21" s="187">
        <f t="shared" ref="P21:P24" si="59">SUM(N21:O21)</f>
        <v>0</v>
      </c>
      <c r="Q21" s="187">
        <f t="shared" ref="Q21:Q24" si="60">P$1*P21</f>
        <v>0</v>
      </c>
      <c r="R21" s="187">
        <v>0</v>
      </c>
      <c r="S21" s="187">
        <v>0</v>
      </c>
      <c r="T21" s="187">
        <f t="shared" ref="T21:T24" si="61">SUM(R21:S21)</f>
        <v>0</v>
      </c>
      <c r="U21" s="187">
        <f t="shared" ref="U21:U24" si="62">T$1*T21</f>
        <v>0</v>
      </c>
      <c r="V21" s="187">
        <v>0</v>
      </c>
      <c r="W21" s="187">
        <v>0</v>
      </c>
      <c r="X21" s="187">
        <f t="shared" ref="X21:X24" si="63">SUM(V21:W21)</f>
        <v>0</v>
      </c>
      <c r="Y21" s="187">
        <f t="shared" ref="Y21:Y24" si="64">X$1*X21</f>
        <v>0</v>
      </c>
      <c r="Z21" s="187">
        <v>0</v>
      </c>
      <c r="AA21" s="187">
        <v>0</v>
      </c>
      <c r="AB21" s="187">
        <f t="shared" ref="AB21:AB24" si="65">SUM(Z21:AA21)</f>
        <v>0</v>
      </c>
      <c r="AC21" s="187">
        <f t="shared" ref="AC21:AC24" si="66">AB$1*AB21</f>
        <v>0</v>
      </c>
      <c r="AD21" s="187">
        <v>0</v>
      </c>
      <c r="AE21" s="187">
        <v>0</v>
      </c>
      <c r="AF21" s="187">
        <f t="shared" ref="AF21:AF24" si="67">SUM(AD21:AE21)</f>
        <v>0</v>
      </c>
      <c r="AG21" s="187">
        <f t="shared" ref="AG21:AG24" si="68">AF$1*AF21</f>
        <v>0</v>
      </c>
      <c r="AH21" s="187">
        <v>0</v>
      </c>
      <c r="AI21" s="187">
        <v>0</v>
      </c>
      <c r="AJ21" s="187">
        <f t="shared" ref="AJ21:AJ24" si="69">SUM(AH21:AI21)</f>
        <v>0</v>
      </c>
      <c r="AK21" s="187">
        <f t="shared" ref="AK21:AK24" si="70">AJ$1*AJ21</f>
        <v>0</v>
      </c>
      <c r="AL21" s="187">
        <v>0</v>
      </c>
      <c r="AM21" s="187">
        <v>0</v>
      </c>
      <c r="AN21" s="187">
        <f t="shared" ref="AN21:AN24" si="71">SUM(AL21:AM21)</f>
        <v>0</v>
      </c>
      <c r="AO21" s="187">
        <f t="shared" ref="AO21:AO24" si="72">AN$1*AN21</f>
        <v>0</v>
      </c>
      <c r="AP21" s="187">
        <v>0</v>
      </c>
      <c r="AQ21" s="187">
        <v>0</v>
      </c>
      <c r="AR21" s="187">
        <f t="shared" ref="AR21:AR24" si="73">SUM(AP21:AQ21)</f>
        <v>0</v>
      </c>
      <c r="AS21" s="187">
        <f t="shared" ref="AS21:AS24" si="74">AR$1*AR21</f>
        <v>0</v>
      </c>
      <c r="AT21" s="187">
        <f t="shared" ref="AT21:AT24" si="75">M21+Q21+U21+Y21+AC21+AG21+AK21+AO21+AS21</f>
        <v>0</v>
      </c>
    </row>
    <row r="22" spans="1:46" x14ac:dyDescent="0.25">
      <c r="A22" s="177"/>
      <c r="B22" s="82">
        <v>2</v>
      </c>
      <c r="C22" s="83"/>
      <c r="D22" s="102" t="s">
        <v>211</v>
      </c>
      <c r="E22" s="96">
        <f>ROUND(AT22,2)</f>
        <v>0</v>
      </c>
      <c r="F22" s="85">
        <v>0</v>
      </c>
      <c r="G22" s="97" t="s">
        <v>212</v>
      </c>
      <c r="H22" s="98" t="s">
        <v>212</v>
      </c>
      <c r="J22" s="187">
        <v>0</v>
      </c>
      <c r="K22" s="187">
        <v>0</v>
      </c>
      <c r="L22" s="187">
        <f t="shared" si="57"/>
        <v>0</v>
      </c>
      <c r="M22" s="187">
        <f t="shared" si="58"/>
        <v>0</v>
      </c>
      <c r="N22" s="187">
        <v>0</v>
      </c>
      <c r="O22" s="187">
        <v>0</v>
      </c>
      <c r="P22" s="187">
        <f t="shared" si="59"/>
        <v>0</v>
      </c>
      <c r="Q22" s="187">
        <f t="shared" si="60"/>
        <v>0</v>
      </c>
      <c r="R22" s="187">
        <v>0</v>
      </c>
      <c r="S22" s="187">
        <v>0</v>
      </c>
      <c r="T22" s="187">
        <f t="shared" si="61"/>
        <v>0</v>
      </c>
      <c r="U22" s="187">
        <f t="shared" si="62"/>
        <v>0</v>
      </c>
      <c r="V22" s="187">
        <v>0</v>
      </c>
      <c r="W22" s="187">
        <v>0</v>
      </c>
      <c r="X22" s="187">
        <f t="shared" si="63"/>
        <v>0</v>
      </c>
      <c r="Y22" s="187">
        <f t="shared" si="64"/>
        <v>0</v>
      </c>
      <c r="Z22" s="187">
        <v>0</v>
      </c>
      <c r="AA22" s="187">
        <v>0</v>
      </c>
      <c r="AB22" s="187">
        <f t="shared" si="65"/>
        <v>0</v>
      </c>
      <c r="AC22" s="187">
        <f t="shared" si="66"/>
        <v>0</v>
      </c>
      <c r="AD22" s="187">
        <v>0</v>
      </c>
      <c r="AE22" s="187">
        <v>0</v>
      </c>
      <c r="AF22" s="187">
        <f t="shared" si="67"/>
        <v>0</v>
      </c>
      <c r="AG22" s="187">
        <f t="shared" si="68"/>
        <v>0</v>
      </c>
      <c r="AH22" s="187">
        <v>0</v>
      </c>
      <c r="AI22" s="187">
        <v>0</v>
      </c>
      <c r="AJ22" s="187">
        <f t="shared" si="69"/>
        <v>0</v>
      </c>
      <c r="AK22" s="187">
        <f t="shared" si="70"/>
        <v>0</v>
      </c>
      <c r="AL22" s="187">
        <v>0</v>
      </c>
      <c r="AM22" s="187">
        <v>0</v>
      </c>
      <c r="AN22" s="187">
        <f t="shared" si="71"/>
        <v>0</v>
      </c>
      <c r="AO22" s="187">
        <f t="shared" si="72"/>
        <v>0</v>
      </c>
      <c r="AP22" s="187">
        <v>0</v>
      </c>
      <c r="AQ22" s="187">
        <v>0</v>
      </c>
      <c r="AR22" s="187">
        <f t="shared" si="73"/>
        <v>0</v>
      </c>
      <c r="AS22" s="187">
        <f t="shared" si="74"/>
        <v>0</v>
      </c>
      <c r="AT22" s="187">
        <f t="shared" si="75"/>
        <v>0</v>
      </c>
    </row>
    <row r="23" spans="1:46" x14ac:dyDescent="0.25">
      <c r="A23" s="177"/>
      <c r="B23" s="82">
        <v>3</v>
      </c>
      <c r="C23" s="83"/>
      <c r="D23" s="82" t="s">
        <v>156</v>
      </c>
      <c r="E23" s="96">
        <f>ROUND(AT23,2)</f>
        <v>1482732.44</v>
      </c>
      <c r="F23" s="85">
        <v>802025</v>
      </c>
      <c r="G23" s="97" t="s">
        <v>213</v>
      </c>
      <c r="H23" s="98" t="s">
        <v>213</v>
      </c>
      <c r="J23" s="187">
        <v>1422732.44</v>
      </c>
      <c r="K23" s="187">
        <v>0</v>
      </c>
      <c r="L23" s="187">
        <f t="shared" si="57"/>
        <v>1422732.44</v>
      </c>
      <c r="M23" s="187">
        <f t="shared" si="58"/>
        <v>1422732.44</v>
      </c>
      <c r="N23" s="187">
        <v>60000</v>
      </c>
      <c r="O23" s="187">
        <v>0</v>
      </c>
      <c r="P23" s="187">
        <f t="shared" si="59"/>
        <v>60000</v>
      </c>
      <c r="Q23" s="187">
        <f t="shared" si="60"/>
        <v>60000</v>
      </c>
      <c r="R23" s="187">
        <v>0</v>
      </c>
      <c r="S23" s="187">
        <v>0</v>
      </c>
      <c r="T23" s="187">
        <f t="shared" si="61"/>
        <v>0</v>
      </c>
      <c r="U23" s="187">
        <f t="shared" si="62"/>
        <v>0</v>
      </c>
      <c r="V23" s="187">
        <v>0</v>
      </c>
      <c r="W23" s="187">
        <v>0</v>
      </c>
      <c r="X23" s="187">
        <f t="shared" si="63"/>
        <v>0</v>
      </c>
      <c r="Y23" s="187">
        <f t="shared" si="64"/>
        <v>0</v>
      </c>
      <c r="Z23" s="187">
        <v>0</v>
      </c>
      <c r="AA23" s="187">
        <v>0</v>
      </c>
      <c r="AB23" s="187">
        <f t="shared" si="65"/>
        <v>0</v>
      </c>
      <c r="AC23" s="187">
        <f t="shared" si="66"/>
        <v>0</v>
      </c>
      <c r="AD23" s="187">
        <v>0</v>
      </c>
      <c r="AE23" s="187">
        <v>0</v>
      </c>
      <c r="AF23" s="187">
        <f t="shared" si="67"/>
        <v>0</v>
      </c>
      <c r="AG23" s="187">
        <f t="shared" si="68"/>
        <v>0</v>
      </c>
      <c r="AH23" s="187">
        <v>0</v>
      </c>
      <c r="AI23" s="187">
        <v>0</v>
      </c>
      <c r="AJ23" s="187">
        <f t="shared" si="69"/>
        <v>0</v>
      </c>
      <c r="AK23" s="187">
        <f t="shared" si="70"/>
        <v>0</v>
      </c>
      <c r="AL23" s="187">
        <v>0</v>
      </c>
      <c r="AM23" s="187">
        <v>0</v>
      </c>
      <c r="AN23" s="187">
        <f t="shared" si="71"/>
        <v>0</v>
      </c>
      <c r="AO23" s="187">
        <f t="shared" si="72"/>
        <v>0</v>
      </c>
      <c r="AP23" s="187">
        <v>0</v>
      </c>
      <c r="AQ23" s="187">
        <v>0</v>
      </c>
      <c r="AR23" s="187">
        <f t="shared" si="73"/>
        <v>0</v>
      </c>
      <c r="AS23" s="187">
        <f t="shared" si="74"/>
        <v>0</v>
      </c>
      <c r="AT23" s="187">
        <f t="shared" si="75"/>
        <v>1482732.44</v>
      </c>
    </row>
    <row r="24" spans="1:46" x14ac:dyDescent="0.25">
      <c r="A24" s="177"/>
      <c r="B24" s="82">
        <v>4</v>
      </c>
      <c r="C24" s="83"/>
      <c r="D24" s="102" t="s">
        <v>214</v>
      </c>
      <c r="E24" s="96">
        <f>ROUND(AT24,2)</f>
        <v>0</v>
      </c>
      <c r="F24" s="85">
        <v>79610</v>
      </c>
      <c r="G24" s="97"/>
      <c r="H24" s="98"/>
      <c r="J24" s="187">
        <v>0</v>
      </c>
      <c r="K24" s="187">
        <v>0</v>
      </c>
      <c r="L24" s="187">
        <f t="shared" si="57"/>
        <v>0</v>
      </c>
      <c r="M24" s="187">
        <f t="shared" si="58"/>
        <v>0</v>
      </c>
      <c r="N24" s="187">
        <v>0</v>
      </c>
      <c r="O24" s="187">
        <v>0</v>
      </c>
      <c r="P24" s="187">
        <f t="shared" si="59"/>
        <v>0</v>
      </c>
      <c r="Q24" s="187">
        <f t="shared" si="60"/>
        <v>0</v>
      </c>
      <c r="R24" s="187">
        <v>0</v>
      </c>
      <c r="S24" s="187">
        <v>0</v>
      </c>
      <c r="T24" s="187">
        <f t="shared" si="61"/>
        <v>0</v>
      </c>
      <c r="U24" s="187">
        <f t="shared" si="62"/>
        <v>0</v>
      </c>
      <c r="V24" s="187">
        <v>0</v>
      </c>
      <c r="W24" s="187">
        <v>0</v>
      </c>
      <c r="X24" s="187">
        <f t="shared" si="63"/>
        <v>0</v>
      </c>
      <c r="Y24" s="187">
        <f t="shared" si="64"/>
        <v>0</v>
      </c>
      <c r="Z24" s="187">
        <v>0</v>
      </c>
      <c r="AA24" s="187">
        <v>0</v>
      </c>
      <c r="AB24" s="187">
        <f t="shared" si="65"/>
        <v>0</v>
      </c>
      <c r="AC24" s="187">
        <f t="shared" si="66"/>
        <v>0</v>
      </c>
      <c r="AD24" s="187">
        <v>0</v>
      </c>
      <c r="AE24" s="187">
        <v>0</v>
      </c>
      <c r="AF24" s="187">
        <f t="shared" si="67"/>
        <v>0</v>
      </c>
      <c r="AG24" s="187">
        <f t="shared" si="68"/>
        <v>0</v>
      </c>
      <c r="AH24" s="187">
        <v>0</v>
      </c>
      <c r="AI24" s="187">
        <v>0</v>
      </c>
      <c r="AJ24" s="187">
        <f t="shared" si="69"/>
        <v>0</v>
      </c>
      <c r="AK24" s="187">
        <f t="shared" si="70"/>
        <v>0</v>
      </c>
      <c r="AL24" s="187">
        <v>0</v>
      </c>
      <c r="AM24" s="187">
        <v>0</v>
      </c>
      <c r="AN24" s="187">
        <f t="shared" si="71"/>
        <v>0</v>
      </c>
      <c r="AO24" s="187">
        <f t="shared" si="72"/>
        <v>0</v>
      </c>
      <c r="AP24" s="187">
        <v>0</v>
      </c>
      <c r="AQ24" s="187">
        <v>0</v>
      </c>
      <c r="AR24" s="187">
        <f t="shared" si="73"/>
        <v>0</v>
      </c>
      <c r="AS24" s="187">
        <f t="shared" si="74"/>
        <v>0</v>
      </c>
      <c r="AT24" s="187">
        <f t="shared" si="75"/>
        <v>0</v>
      </c>
    </row>
    <row r="25" spans="1:46" ht="13" x14ac:dyDescent="0.3">
      <c r="A25" s="177"/>
      <c r="B25" s="82"/>
      <c r="C25" s="83"/>
      <c r="D25" s="155"/>
      <c r="E25" s="96"/>
      <c r="F25" s="96"/>
      <c r="G25" s="97"/>
      <c r="H25" s="98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</row>
    <row r="26" spans="1:46" ht="13" x14ac:dyDescent="0.3">
      <c r="A26" s="177"/>
      <c r="B26" s="82"/>
      <c r="C26" s="83"/>
      <c r="D26" s="196" t="s">
        <v>215</v>
      </c>
      <c r="E26" s="197">
        <f>SUM(E21:E25)</f>
        <v>1482732.44</v>
      </c>
      <c r="F26" s="197">
        <f>SUM(F21:F25)</f>
        <v>881635</v>
      </c>
      <c r="G26" s="198"/>
      <c r="H26" s="199"/>
      <c r="J26" s="200">
        <f t="shared" ref="J26:AT26" si="76">SUM(J21:J25)</f>
        <v>1422732.44</v>
      </c>
      <c r="K26" s="200">
        <f t="shared" si="76"/>
        <v>0</v>
      </c>
      <c r="L26" s="200">
        <f t="shared" si="76"/>
        <v>1422732.44</v>
      </c>
      <c r="M26" s="200">
        <f t="shared" si="76"/>
        <v>1422732.44</v>
      </c>
      <c r="N26" s="200">
        <f t="shared" si="76"/>
        <v>60000</v>
      </c>
      <c r="O26" s="200">
        <f t="shared" si="76"/>
        <v>0</v>
      </c>
      <c r="P26" s="200">
        <f t="shared" si="76"/>
        <v>60000</v>
      </c>
      <c r="Q26" s="200">
        <f t="shared" si="76"/>
        <v>60000</v>
      </c>
      <c r="R26" s="200">
        <f t="shared" si="76"/>
        <v>0</v>
      </c>
      <c r="S26" s="200">
        <f t="shared" si="76"/>
        <v>0</v>
      </c>
      <c r="T26" s="200">
        <f t="shared" si="76"/>
        <v>0</v>
      </c>
      <c r="U26" s="200">
        <f t="shared" si="76"/>
        <v>0</v>
      </c>
      <c r="V26" s="200">
        <f t="shared" si="76"/>
        <v>0</v>
      </c>
      <c r="W26" s="200">
        <f t="shared" si="76"/>
        <v>0</v>
      </c>
      <c r="X26" s="200">
        <f t="shared" si="76"/>
        <v>0</v>
      </c>
      <c r="Y26" s="200">
        <f t="shared" si="76"/>
        <v>0</v>
      </c>
      <c r="Z26" s="200">
        <f t="shared" si="76"/>
        <v>0</v>
      </c>
      <c r="AA26" s="200">
        <f t="shared" si="76"/>
        <v>0</v>
      </c>
      <c r="AB26" s="200">
        <f t="shared" si="76"/>
        <v>0</v>
      </c>
      <c r="AC26" s="200">
        <f t="shared" si="76"/>
        <v>0</v>
      </c>
      <c r="AD26" s="200">
        <f t="shared" si="76"/>
        <v>0</v>
      </c>
      <c r="AE26" s="200">
        <f t="shared" si="76"/>
        <v>0</v>
      </c>
      <c r="AF26" s="200">
        <f t="shared" si="76"/>
        <v>0</v>
      </c>
      <c r="AG26" s="200">
        <f t="shared" si="76"/>
        <v>0</v>
      </c>
      <c r="AH26" s="200">
        <f t="shared" si="76"/>
        <v>0</v>
      </c>
      <c r="AI26" s="200">
        <f t="shared" si="76"/>
        <v>0</v>
      </c>
      <c r="AJ26" s="200">
        <f t="shared" si="76"/>
        <v>0</v>
      </c>
      <c r="AK26" s="200">
        <f t="shared" si="76"/>
        <v>0</v>
      </c>
      <c r="AL26" s="200">
        <f t="shared" si="76"/>
        <v>0</v>
      </c>
      <c r="AM26" s="200">
        <f t="shared" si="76"/>
        <v>0</v>
      </c>
      <c r="AN26" s="200">
        <f t="shared" si="76"/>
        <v>0</v>
      </c>
      <c r="AO26" s="200">
        <f t="shared" si="76"/>
        <v>0</v>
      </c>
      <c r="AP26" s="200">
        <f t="shared" si="76"/>
        <v>0</v>
      </c>
      <c r="AQ26" s="200">
        <f t="shared" si="76"/>
        <v>0</v>
      </c>
      <c r="AR26" s="200">
        <f t="shared" si="76"/>
        <v>0</v>
      </c>
      <c r="AS26" s="200">
        <f t="shared" si="76"/>
        <v>0</v>
      </c>
      <c r="AT26" s="200">
        <f t="shared" si="76"/>
        <v>1482732.44</v>
      </c>
    </row>
    <row r="27" spans="1:46" ht="13" x14ac:dyDescent="0.3">
      <c r="A27" s="177"/>
      <c r="B27" s="82"/>
      <c r="C27" s="83"/>
      <c r="D27" s="151"/>
      <c r="E27" s="96"/>
      <c r="F27" s="96"/>
      <c r="G27" s="97"/>
      <c r="H27" s="98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</row>
    <row r="28" spans="1:46" ht="13" x14ac:dyDescent="0.3">
      <c r="A28" s="177"/>
      <c r="B28" s="82"/>
      <c r="C28" s="83"/>
      <c r="D28" s="195" t="s">
        <v>216</v>
      </c>
      <c r="E28" s="96">
        <f>ROUND(AT28,2)</f>
        <v>0</v>
      </c>
      <c r="F28" s="85">
        <v>0</v>
      </c>
      <c r="G28" s="97" t="s">
        <v>217</v>
      </c>
      <c r="H28" s="98" t="s">
        <v>217</v>
      </c>
      <c r="J28" s="187">
        <v>0</v>
      </c>
      <c r="K28" s="187">
        <v>0</v>
      </c>
      <c r="L28" s="187">
        <f>SUM(J28:K28)</f>
        <v>0</v>
      </c>
      <c r="M28" s="187">
        <f>L28</f>
        <v>0</v>
      </c>
      <c r="N28" s="187">
        <v>0</v>
      </c>
      <c r="O28" s="187">
        <v>0</v>
      </c>
      <c r="P28" s="187">
        <f>SUM(N28:O28)</f>
        <v>0</v>
      </c>
      <c r="Q28" s="187">
        <f>P$1*P28</f>
        <v>0</v>
      </c>
      <c r="R28" s="187">
        <v>0</v>
      </c>
      <c r="S28" s="187">
        <v>0</v>
      </c>
      <c r="T28" s="187">
        <f>SUM(R28:S28)</f>
        <v>0</v>
      </c>
      <c r="U28" s="187">
        <f>T$1*T28</f>
        <v>0</v>
      </c>
      <c r="V28" s="187">
        <v>0</v>
      </c>
      <c r="W28" s="187">
        <v>0</v>
      </c>
      <c r="X28" s="187">
        <f>SUM(V28:W28)</f>
        <v>0</v>
      </c>
      <c r="Y28" s="187">
        <f>X$1*X28</f>
        <v>0</v>
      </c>
      <c r="Z28" s="187">
        <v>0</v>
      </c>
      <c r="AA28" s="187">
        <v>0</v>
      </c>
      <c r="AB28" s="187">
        <f t="shared" ref="AB28" si="77">SUM(Z28:AA28)</f>
        <v>0</v>
      </c>
      <c r="AC28" s="187">
        <f t="shared" ref="AC28" si="78">AB$1*AB28</f>
        <v>0</v>
      </c>
      <c r="AD28" s="187">
        <v>0</v>
      </c>
      <c r="AE28" s="187">
        <v>0</v>
      </c>
      <c r="AF28" s="187">
        <f t="shared" ref="AF28" si="79">SUM(AD28:AE28)</f>
        <v>0</v>
      </c>
      <c r="AG28" s="187">
        <f t="shared" ref="AG28" si="80">AF$1*AF28</f>
        <v>0</v>
      </c>
      <c r="AH28" s="187">
        <v>0</v>
      </c>
      <c r="AI28" s="187">
        <v>0</v>
      </c>
      <c r="AJ28" s="187">
        <f t="shared" ref="AJ28" si="81">SUM(AH28:AI28)</f>
        <v>0</v>
      </c>
      <c r="AK28" s="187">
        <f t="shared" ref="AK28" si="82">AJ$1*AJ28</f>
        <v>0</v>
      </c>
      <c r="AL28" s="187">
        <v>0</v>
      </c>
      <c r="AM28" s="187">
        <v>0</v>
      </c>
      <c r="AN28" s="187">
        <f t="shared" ref="AN28" si="83">SUM(AL28:AM28)</f>
        <v>0</v>
      </c>
      <c r="AO28" s="187">
        <f t="shared" ref="AO28" si="84">AN$1*AN28</f>
        <v>0</v>
      </c>
      <c r="AP28" s="187">
        <v>0</v>
      </c>
      <c r="AQ28" s="187">
        <v>0</v>
      </c>
      <c r="AR28" s="187">
        <f t="shared" ref="AR28" si="85">SUM(AP28:AQ28)</f>
        <v>0</v>
      </c>
      <c r="AS28" s="187">
        <f t="shared" ref="AS28" si="86">AR$1*AR28</f>
        <v>0</v>
      </c>
      <c r="AT28" s="187">
        <f>M28+Q28+U28+Y28+AC28+AG28+AK28+AO28+AS28</f>
        <v>0</v>
      </c>
    </row>
    <row r="29" spans="1:46" ht="13" x14ac:dyDescent="0.3">
      <c r="A29" s="177"/>
      <c r="B29" s="82"/>
      <c r="C29" s="83"/>
      <c r="D29" s="151" t="s">
        <v>218</v>
      </c>
      <c r="E29" s="197">
        <f>SUM(E28)</f>
        <v>0</v>
      </c>
      <c r="F29" s="197">
        <f>SUM(F28)</f>
        <v>0</v>
      </c>
      <c r="G29" s="198"/>
      <c r="H29" s="199"/>
      <c r="J29" s="200">
        <f t="shared" ref="J29:AT29" si="87">SUM(J28)</f>
        <v>0</v>
      </c>
      <c r="K29" s="200">
        <f t="shared" si="87"/>
        <v>0</v>
      </c>
      <c r="L29" s="200">
        <f t="shared" si="87"/>
        <v>0</v>
      </c>
      <c r="M29" s="200">
        <f t="shared" si="87"/>
        <v>0</v>
      </c>
      <c r="N29" s="200">
        <f t="shared" si="87"/>
        <v>0</v>
      </c>
      <c r="O29" s="200">
        <f t="shared" si="87"/>
        <v>0</v>
      </c>
      <c r="P29" s="200">
        <f t="shared" si="87"/>
        <v>0</v>
      </c>
      <c r="Q29" s="200">
        <f t="shared" si="87"/>
        <v>0</v>
      </c>
      <c r="R29" s="200">
        <f t="shared" si="87"/>
        <v>0</v>
      </c>
      <c r="S29" s="200">
        <f t="shared" si="87"/>
        <v>0</v>
      </c>
      <c r="T29" s="200">
        <f t="shared" si="87"/>
        <v>0</v>
      </c>
      <c r="U29" s="200">
        <f t="shared" si="87"/>
        <v>0</v>
      </c>
      <c r="V29" s="200">
        <f t="shared" si="87"/>
        <v>0</v>
      </c>
      <c r="W29" s="200">
        <f t="shared" si="87"/>
        <v>0</v>
      </c>
      <c r="X29" s="200">
        <f t="shared" si="87"/>
        <v>0</v>
      </c>
      <c r="Y29" s="200">
        <f t="shared" si="87"/>
        <v>0</v>
      </c>
      <c r="Z29" s="200">
        <f t="shared" si="87"/>
        <v>0</v>
      </c>
      <c r="AA29" s="200">
        <f t="shared" si="87"/>
        <v>0</v>
      </c>
      <c r="AB29" s="200">
        <f t="shared" si="87"/>
        <v>0</v>
      </c>
      <c r="AC29" s="200">
        <f t="shared" si="87"/>
        <v>0</v>
      </c>
      <c r="AD29" s="200">
        <f t="shared" si="87"/>
        <v>0</v>
      </c>
      <c r="AE29" s="200">
        <f t="shared" si="87"/>
        <v>0</v>
      </c>
      <c r="AF29" s="200">
        <f t="shared" si="87"/>
        <v>0</v>
      </c>
      <c r="AG29" s="200">
        <f t="shared" si="87"/>
        <v>0</v>
      </c>
      <c r="AH29" s="200">
        <f t="shared" si="87"/>
        <v>0</v>
      </c>
      <c r="AI29" s="200">
        <f t="shared" si="87"/>
        <v>0</v>
      </c>
      <c r="AJ29" s="200">
        <f t="shared" si="87"/>
        <v>0</v>
      </c>
      <c r="AK29" s="200">
        <f t="shared" si="87"/>
        <v>0</v>
      </c>
      <c r="AL29" s="200">
        <f t="shared" si="87"/>
        <v>0</v>
      </c>
      <c r="AM29" s="200">
        <f t="shared" si="87"/>
        <v>0</v>
      </c>
      <c r="AN29" s="200">
        <f t="shared" si="87"/>
        <v>0</v>
      </c>
      <c r="AO29" s="200">
        <f t="shared" si="87"/>
        <v>0</v>
      </c>
      <c r="AP29" s="200">
        <f t="shared" si="87"/>
        <v>0</v>
      </c>
      <c r="AQ29" s="200">
        <f t="shared" si="87"/>
        <v>0</v>
      </c>
      <c r="AR29" s="200">
        <f t="shared" si="87"/>
        <v>0</v>
      </c>
      <c r="AS29" s="200">
        <f t="shared" si="87"/>
        <v>0</v>
      </c>
      <c r="AT29" s="200">
        <f t="shared" si="87"/>
        <v>0</v>
      </c>
    </row>
    <row r="30" spans="1:46" ht="13" x14ac:dyDescent="0.3">
      <c r="A30" s="177"/>
      <c r="B30" s="82"/>
      <c r="C30" s="83"/>
      <c r="D30" s="172" t="s">
        <v>219</v>
      </c>
      <c r="E30" s="96"/>
      <c r="F30" s="96"/>
      <c r="G30" s="97"/>
      <c r="H30" s="98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</row>
    <row r="31" spans="1:46" ht="13" x14ac:dyDescent="0.3">
      <c r="A31" s="177"/>
      <c r="B31" s="82">
        <v>1</v>
      </c>
      <c r="C31" s="83"/>
      <c r="D31" s="102" t="s">
        <v>220</v>
      </c>
      <c r="E31" s="201">
        <f t="shared" ref="E31:E37" si="88">ROUND(AT31,2)</f>
        <v>5122430.32</v>
      </c>
      <c r="F31" s="85">
        <v>5063348</v>
      </c>
      <c r="G31" s="97"/>
      <c r="H31" s="98"/>
      <c r="J31" s="179">
        <f>J32+J33+J34+J35</f>
        <v>5122430.32</v>
      </c>
      <c r="K31" s="179">
        <f t="shared" ref="K31:AT31" si="89">K32+K33+K34+K35</f>
        <v>0</v>
      </c>
      <c r="L31" s="179">
        <f t="shared" si="89"/>
        <v>5122430.32</v>
      </c>
      <c r="M31" s="179">
        <f t="shared" si="89"/>
        <v>5122430.32</v>
      </c>
      <c r="N31" s="179">
        <f t="shared" si="89"/>
        <v>0</v>
      </c>
      <c r="O31" s="179">
        <f t="shared" si="89"/>
        <v>0</v>
      </c>
      <c r="P31" s="179">
        <f t="shared" si="89"/>
        <v>0</v>
      </c>
      <c r="Q31" s="179">
        <f t="shared" si="89"/>
        <v>0</v>
      </c>
      <c r="R31" s="179">
        <f t="shared" si="89"/>
        <v>0</v>
      </c>
      <c r="S31" s="179">
        <f t="shared" si="89"/>
        <v>0</v>
      </c>
      <c r="T31" s="179">
        <f t="shared" si="89"/>
        <v>0</v>
      </c>
      <c r="U31" s="179">
        <f t="shared" si="89"/>
        <v>0</v>
      </c>
      <c r="V31" s="179">
        <f t="shared" si="89"/>
        <v>0</v>
      </c>
      <c r="W31" s="179">
        <f t="shared" si="89"/>
        <v>0</v>
      </c>
      <c r="X31" s="179">
        <f t="shared" si="89"/>
        <v>0</v>
      </c>
      <c r="Y31" s="179">
        <f t="shared" si="89"/>
        <v>0</v>
      </c>
      <c r="Z31" s="179">
        <f t="shared" si="89"/>
        <v>0</v>
      </c>
      <c r="AA31" s="179">
        <f t="shared" si="89"/>
        <v>0</v>
      </c>
      <c r="AB31" s="179">
        <f t="shared" si="89"/>
        <v>0</v>
      </c>
      <c r="AC31" s="179">
        <f t="shared" si="89"/>
        <v>0</v>
      </c>
      <c r="AD31" s="179">
        <f t="shared" si="89"/>
        <v>0</v>
      </c>
      <c r="AE31" s="179">
        <f t="shared" si="89"/>
        <v>0</v>
      </c>
      <c r="AF31" s="179">
        <f t="shared" si="89"/>
        <v>0</v>
      </c>
      <c r="AG31" s="179">
        <f t="shared" si="89"/>
        <v>0</v>
      </c>
      <c r="AH31" s="179">
        <f t="shared" si="89"/>
        <v>0</v>
      </c>
      <c r="AI31" s="179">
        <f t="shared" si="89"/>
        <v>0</v>
      </c>
      <c r="AJ31" s="179">
        <f t="shared" si="89"/>
        <v>0</v>
      </c>
      <c r="AK31" s="179">
        <f t="shared" si="89"/>
        <v>0</v>
      </c>
      <c r="AL31" s="179">
        <f t="shared" si="89"/>
        <v>0</v>
      </c>
      <c r="AM31" s="179">
        <f t="shared" si="89"/>
        <v>0</v>
      </c>
      <c r="AN31" s="179">
        <f t="shared" si="89"/>
        <v>0</v>
      </c>
      <c r="AO31" s="179">
        <f t="shared" si="89"/>
        <v>0</v>
      </c>
      <c r="AP31" s="179">
        <f t="shared" si="89"/>
        <v>0</v>
      </c>
      <c r="AQ31" s="179">
        <f t="shared" si="89"/>
        <v>0</v>
      </c>
      <c r="AR31" s="179">
        <f t="shared" si="89"/>
        <v>0</v>
      </c>
      <c r="AS31" s="179">
        <f t="shared" si="89"/>
        <v>0</v>
      </c>
      <c r="AT31" s="179">
        <f t="shared" si="89"/>
        <v>5122430.32</v>
      </c>
    </row>
    <row r="32" spans="1:46" x14ac:dyDescent="0.25">
      <c r="A32" s="177"/>
      <c r="B32" s="82"/>
      <c r="C32" s="132" t="s">
        <v>221</v>
      </c>
      <c r="D32" s="102" t="s">
        <v>222</v>
      </c>
      <c r="E32" s="96">
        <f t="shared" si="88"/>
        <v>0</v>
      </c>
      <c r="F32" s="85">
        <v>0</v>
      </c>
      <c r="G32" s="97" t="s">
        <v>223</v>
      </c>
      <c r="H32" s="98" t="s">
        <v>224</v>
      </c>
      <c r="J32" s="187">
        <v>0</v>
      </c>
      <c r="K32" s="187">
        <v>0</v>
      </c>
      <c r="L32" s="187">
        <f t="shared" ref="L32:L37" si="90">SUM(J32:K32)</f>
        <v>0</v>
      </c>
      <c r="M32" s="187">
        <f t="shared" ref="M32:M37" si="91">L32</f>
        <v>0</v>
      </c>
      <c r="N32" s="187">
        <v>0</v>
      </c>
      <c r="O32" s="187">
        <v>0</v>
      </c>
      <c r="P32" s="187">
        <f t="shared" ref="P32:P37" si="92">SUM(N32:O32)</f>
        <v>0</v>
      </c>
      <c r="Q32" s="187">
        <f t="shared" ref="Q32:Q37" si="93">P$1*P32</f>
        <v>0</v>
      </c>
      <c r="R32" s="187">
        <v>0</v>
      </c>
      <c r="S32" s="187">
        <v>0</v>
      </c>
      <c r="T32" s="187">
        <f t="shared" ref="T32:T37" si="94">SUM(R32:S32)</f>
        <v>0</v>
      </c>
      <c r="U32" s="187">
        <f t="shared" ref="U32:U37" si="95">T$1*T32</f>
        <v>0</v>
      </c>
      <c r="V32" s="187">
        <v>0</v>
      </c>
      <c r="W32" s="187">
        <v>0</v>
      </c>
      <c r="X32" s="187">
        <f t="shared" ref="X32:X37" si="96">SUM(V32:W32)</f>
        <v>0</v>
      </c>
      <c r="Y32" s="187">
        <f t="shared" ref="Y32:Y37" si="97">X$1*X32</f>
        <v>0</v>
      </c>
      <c r="Z32" s="187">
        <v>0</v>
      </c>
      <c r="AA32" s="187">
        <v>0</v>
      </c>
      <c r="AB32" s="187">
        <f t="shared" ref="AB32:AB37" si="98">SUM(Z32:AA32)</f>
        <v>0</v>
      </c>
      <c r="AC32" s="187">
        <f t="shared" ref="AC32:AC37" si="99">AB$1*AB32</f>
        <v>0</v>
      </c>
      <c r="AD32" s="187">
        <v>0</v>
      </c>
      <c r="AE32" s="187">
        <v>0</v>
      </c>
      <c r="AF32" s="187">
        <f t="shared" ref="AF32:AF37" si="100">SUM(AD32:AE32)</f>
        <v>0</v>
      </c>
      <c r="AG32" s="187">
        <f t="shared" ref="AG32:AG37" si="101">AF$1*AF32</f>
        <v>0</v>
      </c>
      <c r="AH32" s="187">
        <v>0</v>
      </c>
      <c r="AI32" s="187">
        <v>0</v>
      </c>
      <c r="AJ32" s="187">
        <f t="shared" ref="AJ32:AJ37" si="102">SUM(AH32:AI32)</f>
        <v>0</v>
      </c>
      <c r="AK32" s="187">
        <f t="shared" ref="AK32:AK37" si="103">AJ$1*AJ32</f>
        <v>0</v>
      </c>
      <c r="AL32" s="187">
        <v>0</v>
      </c>
      <c r="AM32" s="187">
        <v>0</v>
      </c>
      <c r="AN32" s="187">
        <f t="shared" ref="AN32:AN37" si="104">SUM(AL32:AM32)</f>
        <v>0</v>
      </c>
      <c r="AO32" s="187">
        <f t="shared" ref="AO32:AO37" si="105">AN$1*AN32</f>
        <v>0</v>
      </c>
      <c r="AP32" s="187">
        <v>0</v>
      </c>
      <c r="AQ32" s="187">
        <v>0</v>
      </c>
      <c r="AR32" s="187">
        <f t="shared" ref="AR32:AR37" si="106">SUM(AP32:AQ32)</f>
        <v>0</v>
      </c>
      <c r="AS32" s="187">
        <f t="shared" ref="AS32:AS37" si="107">AR$1*AR32</f>
        <v>0</v>
      </c>
      <c r="AT32" s="187">
        <f t="shared" ref="AT32:AT37" si="108">M32+Q32+U32+Y32+AC32+AG32+AK32+AO32+AS32</f>
        <v>0</v>
      </c>
    </row>
    <row r="33" spans="1:46" x14ac:dyDescent="0.25">
      <c r="A33" s="177"/>
      <c r="B33" s="82"/>
      <c r="C33" s="132" t="s">
        <v>115</v>
      </c>
      <c r="D33" s="102" t="s">
        <v>225</v>
      </c>
      <c r="E33" s="96">
        <f t="shared" si="88"/>
        <v>0</v>
      </c>
      <c r="F33" s="85">
        <v>0</v>
      </c>
      <c r="G33" s="97"/>
      <c r="H33" s="98"/>
      <c r="J33" s="187">
        <v>0</v>
      </c>
      <c r="K33" s="187">
        <v>0</v>
      </c>
      <c r="L33" s="187">
        <f t="shared" si="90"/>
        <v>0</v>
      </c>
      <c r="M33" s="187">
        <f t="shared" si="91"/>
        <v>0</v>
      </c>
      <c r="N33" s="187">
        <v>0</v>
      </c>
      <c r="O33" s="187">
        <v>0</v>
      </c>
      <c r="P33" s="187">
        <f t="shared" si="92"/>
        <v>0</v>
      </c>
      <c r="Q33" s="187">
        <f t="shared" si="93"/>
        <v>0</v>
      </c>
      <c r="R33" s="187">
        <v>0</v>
      </c>
      <c r="S33" s="187">
        <v>0</v>
      </c>
      <c r="T33" s="187">
        <f t="shared" si="94"/>
        <v>0</v>
      </c>
      <c r="U33" s="187">
        <f t="shared" si="95"/>
        <v>0</v>
      </c>
      <c r="V33" s="187">
        <v>0</v>
      </c>
      <c r="W33" s="187">
        <v>0</v>
      </c>
      <c r="X33" s="187">
        <f t="shared" si="96"/>
        <v>0</v>
      </c>
      <c r="Y33" s="187">
        <f t="shared" si="97"/>
        <v>0</v>
      </c>
      <c r="Z33" s="187">
        <v>0</v>
      </c>
      <c r="AA33" s="187">
        <v>0</v>
      </c>
      <c r="AB33" s="187">
        <f t="shared" si="98"/>
        <v>0</v>
      </c>
      <c r="AC33" s="187">
        <f t="shared" si="99"/>
        <v>0</v>
      </c>
      <c r="AD33" s="187">
        <v>0</v>
      </c>
      <c r="AE33" s="187">
        <v>0</v>
      </c>
      <c r="AF33" s="187">
        <f t="shared" si="100"/>
        <v>0</v>
      </c>
      <c r="AG33" s="187">
        <f t="shared" si="101"/>
        <v>0</v>
      </c>
      <c r="AH33" s="187">
        <v>0</v>
      </c>
      <c r="AI33" s="187">
        <v>0</v>
      </c>
      <c r="AJ33" s="187">
        <f t="shared" si="102"/>
        <v>0</v>
      </c>
      <c r="AK33" s="187">
        <f t="shared" si="103"/>
        <v>0</v>
      </c>
      <c r="AL33" s="187">
        <v>0</v>
      </c>
      <c r="AM33" s="187">
        <v>0</v>
      </c>
      <c r="AN33" s="187">
        <f t="shared" si="104"/>
        <v>0</v>
      </c>
      <c r="AO33" s="187">
        <f t="shared" si="105"/>
        <v>0</v>
      </c>
      <c r="AP33" s="187">
        <v>0</v>
      </c>
      <c r="AQ33" s="187">
        <v>0</v>
      </c>
      <c r="AR33" s="187">
        <f t="shared" si="106"/>
        <v>0</v>
      </c>
      <c r="AS33" s="187">
        <f t="shared" si="107"/>
        <v>0</v>
      </c>
      <c r="AT33" s="187">
        <f t="shared" si="108"/>
        <v>0</v>
      </c>
    </row>
    <row r="34" spans="1:46" x14ac:dyDescent="0.25">
      <c r="A34" s="177"/>
      <c r="B34" s="82"/>
      <c r="C34" s="132" t="s">
        <v>118</v>
      </c>
      <c r="D34" s="102" t="s">
        <v>226</v>
      </c>
      <c r="E34" s="96">
        <f t="shared" si="88"/>
        <v>0</v>
      </c>
      <c r="F34" s="85">
        <v>5063348</v>
      </c>
      <c r="G34" s="97" t="s">
        <v>227</v>
      </c>
      <c r="H34" s="98" t="s">
        <v>228</v>
      </c>
      <c r="J34" s="187">
        <v>0</v>
      </c>
      <c r="K34" s="187">
        <v>0</v>
      </c>
      <c r="L34" s="187">
        <f t="shared" si="90"/>
        <v>0</v>
      </c>
      <c r="M34" s="187">
        <f t="shared" si="91"/>
        <v>0</v>
      </c>
      <c r="N34" s="187">
        <v>0</v>
      </c>
      <c r="O34" s="187">
        <v>0</v>
      </c>
      <c r="P34" s="187">
        <f t="shared" si="92"/>
        <v>0</v>
      </c>
      <c r="Q34" s="187">
        <f t="shared" si="93"/>
        <v>0</v>
      </c>
      <c r="R34" s="187">
        <v>0</v>
      </c>
      <c r="S34" s="187">
        <v>0</v>
      </c>
      <c r="T34" s="187">
        <f t="shared" si="94"/>
        <v>0</v>
      </c>
      <c r="U34" s="187">
        <f t="shared" si="95"/>
        <v>0</v>
      </c>
      <c r="V34" s="187">
        <v>0</v>
      </c>
      <c r="W34" s="187">
        <v>0</v>
      </c>
      <c r="X34" s="187">
        <f t="shared" si="96"/>
        <v>0</v>
      </c>
      <c r="Y34" s="187">
        <f t="shared" si="97"/>
        <v>0</v>
      </c>
      <c r="Z34" s="187">
        <v>0</v>
      </c>
      <c r="AA34" s="187">
        <v>0</v>
      </c>
      <c r="AB34" s="187">
        <f t="shared" si="98"/>
        <v>0</v>
      </c>
      <c r="AC34" s="187">
        <f t="shared" si="99"/>
        <v>0</v>
      </c>
      <c r="AD34" s="187">
        <v>0</v>
      </c>
      <c r="AE34" s="187">
        <v>0</v>
      </c>
      <c r="AF34" s="187">
        <f t="shared" si="100"/>
        <v>0</v>
      </c>
      <c r="AG34" s="187">
        <f t="shared" si="101"/>
        <v>0</v>
      </c>
      <c r="AH34" s="187">
        <v>0</v>
      </c>
      <c r="AI34" s="187">
        <v>0</v>
      </c>
      <c r="AJ34" s="187">
        <f t="shared" si="102"/>
        <v>0</v>
      </c>
      <c r="AK34" s="187">
        <f t="shared" si="103"/>
        <v>0</v>
      </c>
      <c r="AL34" s="187">
        <v>0</v>
      </c>
      <c r="AM34" s="187">
        <v>0</v>
      </c>
      <c r="AN34" s="187">
        <f t="shared" si="104"/>
        <v>0</v>
      </c>
      <c r="AO34" s="187">
        <f t="shared" si="105"/>
        <v>0</v>
      </c>
      <c r="AP34" s="187">
        <v>0</v>
      </c>
      <c r="AQ34" s="187">
        <v>0</v>
      </c>
      <c r="AR34" s="187">
        <f t="shared" si="106"/>
        <v>0</v>
      </c>
      <c r="AS34" s="187">
        <f t="shared" si="107"/>
        <v>0</v>
      </c>
      <c r="AT34" s="187">
        <f t="shared" si="108"/>
        <v>0</v>
      </c>
    </row>
    <row r="35" spans="1:46" x14ac:dyDescent="0.25">
      <c r="A35" s="177"/>
      <c r="B35" s="202"/>
      <c r="C35" s="132" t="s">
        <v>126</v>
      </c>
      <c r="D35" s="102" t="s">
        <v>229</v>
      </c>
      <c r="E35" s="96">
        <f t="shared" si="88"/>
        <v>5122430.32</v>
      </c>
      <c r="F35" s="85">
        <v>0</v>
      </c>
      <c r="G35" s="97" t="s">
        <v>230</v>
      </c>
      <c r="H35" s="98"/>
      <c r="J35" s="187">
        <v>5122430.32</v>
      </c>
      <c r="K35" s="187">
        <v>0</v>
      </c>
      <c r="L35" s="187">
        <f t="shared" si="90"/>
        <v>5122430.32</v>
      </c>
      <c r="M35" s="187">
        <f t="shared" si="91"/>
        <v>5122430.32</v>
      </c>
      <c r="N35" s="187">
        <v>0</v>
      </c>
      <c r="O35" s="187">
        <v>0</v>
      </c>
      <c r="P35" s="187">
        <f t="shared" si="92"/>
        <v>0</v>
      </c>
      <c r="Q35" s="187">
        <f t="shared" si="93"/>
        <v>0</v>
      </c>
      <c r="R35" s="187">
        <v>0</v>
      </c>
      <c r="S35" s="187">
        <v>0</v>
      </c>
      <c r="T35" s="187">
        <f t="shared" si="94"/>
        <v>0</v>
      </c>
      <c r="U35" s="187">
        <f t="shared" si="95"/>
        <v>0</v>
      </c>
      <c r="V35" s="187">
        <v>0</v>
      </c>
      <c r="W35" s="187">
        <v>0</v>
      </c>
      <c r="X35" s="187">
        <f t="shared" si="96"/>
        <v>0</v>
      </c>
      <c r="Y35" s="187">
        <f t="shared" si="97"/>
        <v>0</v>
      </c>
      <c r="Z35" s="187">
        <v>0</v>
      </c>
      <c r="AA35" s="187">
        <v>0</v>
      </c>
      <c r="AB35" s="187">
        <f t="shared" si="98"/>
        <v>0</v>
      </c>
      <c r="AC35" s="187">
        <f t="shared" si="99"/>
        <v>0</v>
      </c>
      <c r="AD35" s="187">
        <v>0</v>
      </c>
      <c r="AE35" s="187">
        <v>0</v>
      </c>
      <c r="AF35" s="187">
        <f t="shared" si="100"/>
        <v>0</v>
      </c>
      <c r="AG35" s="187">
        <f t="shared" si="101"/>
        <v>0</v>
      </c>
      <c r="AH35" s="187">
        <v>0</v>
      </c>
      <c r="AI35" s="187">
        <v>0</v>
      </c>
      <c r="AJ35" s="187">
        <f t="shared" si="102"/>
        <v>0</v>
      </c>
      <c r="AK35" s="187">
        <f t="shared" si="103"/>
        <v>0</v>
      </c>
      <c r="AL35" s="187">
        <v>0</v>
      </c>
      <c r="AM35" s="187">
        <v>0</v>
      </c>
      <c r="AN35" s="187">
        <f t="shared" si="104"/>
        <v>0</v>
      </c>
      <c r="AO35" s="187">
        <f t="shared" si="105"/>
        <v>0</v>
      </c>
      <c r="AP35" s="187">
        <v>0</v>
      </c>
      <c r="AQ35" s="187">
        <v>0</v>
      </c>
      <c r="AR35" s="187">
        <f t="shared" si="106"/>
        <v>0</v>
      </c>
      <c r="AS35" s="187">
        <f t="shared" si="107"/>
        <v>0</v>
      </c>
      <c r="AT35" s="187">
        <f t="shared" si="108"/>
        <v>5122430.32</v>
      </c>
    </row>
    <row r="36" spans="1:46" x14ac:dyDescent="0.25">
      <c r="A36" s="177"/>
      <c r="B36" s="82">
        <v>2</v>
      </c>
      <c r="C36" s="83"/>
      <c r="D36" s="102" t="s">
        <v>231</v>
      </c>
      <c r="E36" s="96">
        <f t="shared" si="88"/>
        <v>709304.36</v>
      </c>
      <c r="F36" s="85">
        <v>1190651</v>
      </c>
      <c r="G36" s="97" t="s">
        <v>232</v>
      </c>
      <c r="H36" s="98" t="s">
        <v>233</v>
      </c>
      <c r="J36" s="187">
        <v>602866.59</v>
      </c>
      <c r="K36" s="187">
        <v>-21175.919999999998</v>
      </c>
      <c r="L36" s="187">
        <f t="shared" si="90"/>
        <v>581690.66999999993</v>
      </c>
      <c r="M36" s="187">
        <f t="shared" si="91"/>
        <v>581690.66999999993</v>
      </c>
      <c r="N36" s="187">
        <v>61663.79</v>
      </c>
      <c r="O36" s="187">
        <v>0</v>
      </c>
      <c r="P36" s="187">
        <f t="shared" si="92"/>
        <v>61663.79</v>
      </c>
      <c r="Q36" s="187">
        <f t="shared" si="93"/>
        <v>61663.79</v>
      </c>
      <c r="R36" s="187">
        <v>0</v>
      </c>
      <c r="S36" s="187">
        <v>0</v>
      </c>
      <c r="T36" s="187">
        <f t="shared" si="94"/>
        <v>0</v>
      </c>
      <c r="U36" s="187">
        <f t="shared" si="95"/>
        <v>0</v>
      </c>
      <c r="V36" s="187">
        <v>531468.30000000005</v>
      </c>
      <c r="W36" s="187">
        <v>0</v>
      </c>
      <c r="X36" s="187">
        <f t="shared" si="96"/>
        <v>531468.30000000005</v>
      </c>
      <c r="Y36" s="187">
        <f t="shared" si="97"/>
        <v>65949.901347000006</v>
      </c>
      <c r="Z36" s="187">
        <v>0</v>
      </c>
      <c r="AA36" s="187">
        <v>0</v>
      </c>
      <c r="AB36" s="187">
        <f t="shared" si="98"/>
        <v>0</v>
      </c>
      <c r="AC36" s="187">
        <f t="shared" si="99"/>
        <v>0</v>
      </c>
      <c r="AD36" s="187">
        <v>0</v>
      </c>
      <c r="AE36" s="187">
        <v>0</v>
      </c>
      <c r="AF36" s="187">
        <f t="shared" si="100"/>
        <v>0</v>
      </c>
      <c r="AG36" s="187">
        <f t="shared" si="101"/>
        <v>0</v>
      </c>
      <c r="AH36" s="187">
        <v>0</v>
      </c>
      <c r="AI36" s="187">
        <v>0</v>
      </c>
      <c r="AJ36" s="187">
        <f t="shared" si="102"/>
        <v>0</v>
      </c>
      <c r="AK36" s="187">
        <f t="shared" si="103"/>
        <v>0</v>
      </c>
      <c r="AL36" s="187">
        <v>0</v>
      </c>
      <c r="AM36" s="187">
        <v>0</v>
      </c>
      <c r="AN36" s="187">
        <f t="shared" si="104"/>
        <v>0</v>
      </c>
      <c r="AO36" s="187">
        <f t="shared" si="105"/>
        <v>0</v>
      </c>
      <c r="AP36" s="187">
        <v>0</v>
      </c>
      <c r="AQ36" s="187">
        <v>0</v>
      </c>
      <c r="AR36" s="187">
        <f t="shared" si="106"/>
        <v>0</v>
      </c>
      <c r="AS36" s="187">
        <f t="shared" si="107"/>
        <v>0</v>
      </c>
      <c r="AT36" s="187">
        <f t="shared" si="108"/>
        <v>709304.361347</v>
      </c>
    </row>
    <row r="37" spans="1:46" x14ac:dyDescent="0.25">
      <c r="A37" s="177"/>
      <c r="B37" s="82">
        <v>3</v>
      </c>
      <c r="C37" s="132"/>
      <c r="D37" s="102" t="s">
        <v>234</v>
      </c>
      <c r="E37" s="96">
        <f t="shared" si="88"/>
        <v>0</v>
      </c>
      <c r="F37" s="85">
        <v>0</v>
      </c>
      <c r="G37" s="97" t="s">
        <v>233</v>
      </c>
      <c r="H37" s="98" t="s">
        <v>230</v>
      </c>
      <c r="J37" s="187">
        <v>0</v>
      </c>
      <c r="K37" s="187">
        <v>0</v>
      </c>
      <c r="L37" s="187">
        <f t="shared" si="90"/>
        <v>0</v>
      </c>
      <c r="M37" s="187">
        <f t="shared" si="91"/>
        <v>0</v>
      </c>
      <c r="N37" s="187">
        <v>0</v>
      </c>
      <c r="O37" s="187">
        <v>0</v>
      </c>
      <c r="P37" s="187">
        <f t="shared" si="92"/>
        <v>0</v>
      </c>
      <c r="Q37" s="187">
        <f t="shared" si="93"/>
        <v>0</v>
      </c>
      <c r="R37" s="187">
        <v>0</v>
      </c>
      <c r="S37" s="187">
        <v>0</v>
      </c>
      <c r="T37" s="187">
        <f t="shared" si="94"/>
        <v>0</v>
      </c>
      <c r="U37" s="187">
        <f t="shared" si="95"/>
        <v>0</v>
      </c>
      <c r="V37" s="187">
        <v>0</v>
      </c>
      <c r="W37" s="187">
        <v>0</v>
      </c>
      <c r="X37" s="187">
        <f t="shared" si="96"/>
        <v>0</v>
      </c>
      <c r="Y37" s="187">
        <f t="shared" si="97"/>
        <v>0</v>
      </c>
      <c r="Z37" s="187">
        <v>0</v>
      </c>
      <c r="AA37" s="187">
        <v>0</v>
      </c>
      <c r="AB37" s="187">
        <f t="shared" si="98"/>
        <v>0</v>
      </c>
      <c r="AC37" s="187">
        <f t="shared" si="99"/>
        <v>0</v>
      </c>
      <c r="AD37" s="187">
        <v>0</v>
      </c>
      <c r="AE37" s="187">
        <v>0</v>
      </c>
      <c r="AF37" s="187">
        <f t="shared" si="100"/>
        <v>0</v>
      </c>
      <c r="AG37" s="187">
        <f t="shared" si="101"/>
        <v>0</v>
      </c>
      <c r="AH37" s="187">
        <v>0</v>
      </c>
      <c r="AI37" s="187">
        <v>0</v>
      </c>
      <c r="AJ37" s="187">
        <f t="shared" si="102"/>
        <v>0</v>
      </c>
      <c r="AK37" s="187">
        <f t="shared" si="103"/>
        <v>0</v>
      </c>
      <c r="AL37" s="187">
        <v>0</v>
      </c>
      <c r="AM37" s="187">
        <v>0</v>
      </c>
      <c r="AN37" s="187">
        <f t="shared" si="104"/>
        <v>0</v>
      </c>
      <c r="AO37" s="187">
        <f t="shared" si="105"/>
        <v>0</v>
      </c>
      <c r="AP37" s="187">
        <v>0</v>
      </c>
      <c r="AQ37" s="187">
        <v>0</v>
      </c>
      <c r="AR37" s="187">
        <f t="shared" si="106"/>
        <v>0</v>
      </c>
      <c r="AS37" s="187">
        <f t="shared" si="107"/>
        <v>0</v>
      </c>
      <c r="AT37" s="187">
        <f t="shared" si="108"/>
        <v>0</v>
      </c>
    </row>
    <row r="38" spans="1:46" x14ac:dyDescent="0.25">
      <c r="A38" s="177"/>
      <c r="B38" s="202">
        <v>4</v>
      </c>
      <c r="C38" s="203"/>
      <c r="D38" s="103" t="s">
        <v>235</v>
      </c>
      <c r="E38" s="96">
        <f>E39+E40+E41+E42+E43</f>
        <v>123107.45</v>
      </c>
      <c r="F38" s="85">
        <v>60811</v>
      </c>
      <c r="G38" s="97"/>
      <c r="H38" s="98"/>
      <c r="J38" s="187">
        <f>J39+J40+J41+J42+J43</f>
        <v>81224.790000000008</v>
      </c>
      <c r="K38" s="187">
        <f t="shared" ref="K38:AT38" si="109">K39+K40+K41+K42+K43</f>
        <v>-11500</v>
      </c>
      <c r="L38" s="187">
        <f t="shared" si="109"/>
        <v>69724.790000000008</v>
      </c>
      <c r="M38" s="187">
        <f t="shared" si="109"/>
        <v>69724.790000000008</v>
      </c>
      <c r="N38" s="187">
        <f t="shared" si="109"/>
        <v>0</v>
      </c>
      <c r="O38" s="187">
        <f t="shared" si="109"/>
        <v>0</v>
      </c>
      <c r="P38" s="187">
        <f t="shared" si="109"/>
        <v>0</v>
      </c>
      <c r="Q38" s="187">
        <f t="shared" si="109"/>
        <v>0</v>
      </c>
      <c r="R38" s="187">
        <f t="shared" si="109"/>
        <v>0</v>
      </c>
      <c r="S38" s="187">
        <f t="shared" si="109"/>
        <v>0</v>
      </c>
      <c r="T38" s="187">
        <f t="shared" si="109"/>
        <v>0</v>
      </c>
      <c r="U38" s="187">
        <f t="shared" si="109"/>
        <v>0</v>
      </c>
      <c r="V38" s="187">
        <f t="shared" si="109"/>
        <v>430193.11</v>
      </c>
      <c r="W38" s="187">
        <f t="shared" si="109"/>
        <v>0</v>
      </c>
      <c r="X38" s="187">
        <f t="shared" si="109"/>
        <v>430193.11</v>
      </c>
      <c r="Y38" s="187">
        <f t="shared" si="109"/>
        <v>53382.663019899999</v>
      </c>
      <c r="Z38" s="187">
        <f t="shared" si="109"/>
        <v>0</v>
      </c>
      <c r="AA38" s="187">
        <f t="shared" si="109"/>
        <v>0</v>
      </c>
      <c r="AB38" s="187">
        <f t="shared" si="109"/>
        <v>0</v>
      </c>
      <c r="AC38" s="187">
        <f t="shared" si="109"/>
        <v>0</v>
      </c>
      <c r="AD38" s="187">
        <f t="shared" si="109"/>
        <v>0</v>
      </c>
      <c r="AE38" s="187">
        <f t="shared" si="109"/>
        <v>0</v>
      </c>
      <c r="AF38" s="187">
        <f t="shared" si="109"/>
        <v>0</v>
      </c>
      <c r="AG38" s="187">
        <f t="shared" si="109"/>
        <v>0</v>
      </c>
      <c r="AH38" s="187">
        <f t="shared" si="109"/>
        <v>0</v>
      </c>
      <c r="AI38" s="187">
        <f t="shared" si="109"/>
        <v>0</v>
      </c>
      <c r="AJ38" s="187">
        <f t="shared" si="109"/>
        <v>0</v>
      </c>
      <c r="AK38" s="187">
        <f t="shared" si="109"/>
        <v>0</v>
      </c>
      <c r="AL38" s="187">
        <f t="shared" si="109"/>
        <v>0</v>
      </c>
      <c r="AM38" s="187">
        <f t="shared" si="109"/>
        <v>0</v>
      </c>
      <c r="AN38" s="187">
        <f t="shared" si="109"/>
        <v>0</v>
      </c>
      <c r="AO38" s="187">
        <f t="shared" si="109"/>
        <v>0</v>
      </c>
      <c r="AP38" s="187">
        <f t="shared" si="109"/>
        <v>0</v>
      </c>
      <c r="AQ38" s="187">
        <f t="shared" si="109"/>
        <v>0</v>
      </c>
      <c r="AR38" s="187">
        <f t="shared" si="109"/>
        <v>0</v>
      </c>
      <c r="AS38" s="187">
        <f t="shared" si="109"/>
        <v>0</v>
      </c>
      <c r="AT38" s="187">
        <f t="shared" si="109"/>
        <v>123107.45301990001</v>
      </c>
    </row>
    <row r="39" spans="1:46" x14ac:dyDescent="0.25">
      <c r="A39" s="177"/>
      <c r="B39" s="202"/>
      <c r="C39" s="132" t="s">
        <v>88</v>
      </c>
      <c r="D39" s="103" t="s">
        <v>236</v>
      </c>
      <c r="E39" s="96">
        <f>ROUND(AT39,2)</f>
        <v>0</v>
      </c>
      <c r="F39" s="85">
        <v>0</v>
      </c>
      <c r="G39" s="97"/>
      <c r="H39" s="98"/>
      <c r="J39" s="187">
        <v>0</v>
      </c>
      <c r="K39" s="187">
        <v>0</v>
      </c>
      <c r="L39" s="187">
        <f t="shared" ref="L39:L43" si="110">SUM(J39:K39)</f>
        <v>0</v>
      </c>
      <c r="M39" s="187">
        <f t="shared" ref="M39:M43" si="111">L39</f>
        <v>0</v>
      </c>
      <c r="N39" s="187">
        <v>0</v>
      </c>
      <c r="O39" s="187">
        <v>0</v>
      </c>
      <c r="P39" s="187">
        <f t="shared" ref="P39:P43" si="112">SUM(N39:O39)</f>
        <v>0</v>
      </c>
      <c r="Q39" s="187">
        <f t="shared" ref="Q39:Q43" si="113">P$1*P39</f>
        <v>0</v>
      </c>
      <c r="R39" s="187">
        <v>0</v>
      </c>
      <c r="S39" s="187">
        <v>0</v>
      </c>
      <c r="T39" s="187">
        <f t="shared" ref="T39:T43" si="114">SUM(R39:S39)</f>
        <v>0</v>
      </c>
      <c r="U39" s="187">
        <f t="shared" ref="U39:U43" si="115">T$1*T39</f>
        <v>0</v>
      </c>
      <c r="V39" s="187">
        <v>0</v>
      </c>
      <c r="W39" s="187">
        <v>0</v>
      </c>
      <c r="X39" s="187">
        <f t="shared" ref="X39:X43" si="116">SUM(V39:W39)</f>
        <v>0</v>
      </c>
      <c r="Y39" s="187">
        <f t="shared" ref="Y39:Y43" si="117">X$1*X39</f>
        <v>0</v>
      </c>
      <c r="Z39" s="187">
        <v>0</v>
      </c>
      <c r="AA39" s="187">
        <v>0</v>
      </c>
      <c r="AB39" s="187">
        <f t="shared" ref="AB39:AB43" si="118">SUM(Z39:AA39)</f>
        <v>0</v>
      </c>
      <c r="AC39" s="187">
        <f t="shared" ref="AC39:AC43" si="119">AB$1*AB39</f>
        <v>0</v>
      </c>
      <c r="AD39" s="187">
        <v>0</v>
      </c>
      <c r="AE39" s="187">
        <v>0</v>
      </c>
      <c r="AF39" s="187">
        <f t="shared" ref="AF39:AF43" si="120">SUM(AD39:AE39)</f>
        <v>0</v>
      </c>
      <c r="AG39" s="187">
        <f t="shared" ref="AG39:AG43" si="121">AF$1*AF39</f>
        <v>0</v>
      </c>
      <c r="AH39" s="187">
        <v>0</v>
      </c>
      <c r="AI39" s="187">
        <v>0</v>
      </c>
      <c r="AJ39" s="187">
        <f t="shared" ref="AJ39:AJ43" si="122">SUM(AH39:AI39)</f>
        <v>0</v>
      </c>
      <c r="AK39" s="187">
        <f t="shared" ref="AK39:AK43" si="123">AJ$1*AJ39</f>
        <v>0</v>
      </c>
      <c r="AL39" s="187">
        <v>0</v>
      </c>
      <c r="AM39" s="187">
        <v>0</v>
      </c>
      <c r="AN39" s="187">
        <f t="shared" ref="AN39:AN43" si="124">SUM(AL39:AM39)</f>
        <v>0</v>
      </c>
      <c r="AO39" s="187">
        <f t="shared" ref="AO39:AO43" si="125">AN$1*AN39</f>
        <v>0</v>
      </c>
      <c r="AP39" s="187">
        <v>0</v>
      </c>
      <c r="AQ39" s="187">
        <v>0</v>
      </c>
      <c r="AR39" s="187">
        <f t="shared" ref="AR39:AR43" si="126">SUM(AP39:AQ39)</f>
        <v>0</v>
      </c>
      <c r="AS39" s="187">
        <f t="shared" ref="AS39:AS43" si="127">AR$1*AR39</f>
        <v>0</v>
      </c>
      <c r="AT39" s="187">
        <f t="shared" ref="AT39:AT43" si="128">M39+Q39+U39+Y39+AC39+AG39+AK39+AO39+AS39</f>
        <v>0</v>
      </c>
    </row>
    <row r="40" spans="1:46" x14ac:dyDescent="0.25">
      <c r="A40" s="177"/>
      <c r="B40" s="202"/>
      <c r="C40" s="132" t="s">
        <v>115</v>
      </c>
      <c r="D40" s="103" t="s">
        <v>122</v>
      </c>
      <c r="E40" s="96">
        <f>ROUND(AT40,2)</f>
        <v>28785.97</v>
      </c>
      <c r="F40" s="85">
        <v>0</v>
      </c>
      <c r="G40" s="97"/>
      <c r="H40" s="98"/>
      <c r="J40" s="187">
        <v>33819.49</v>
      </c>
      <c r="K40" s="187">
        <v>-11500</v>
      </c>
      <c r="L40" s="187">
        <f t="shared" si="110"/>
        <v>22319.489999999998</v>
      </c>
      <c r="M40" s="187">
        <f t="shared" si="111"/>
        <v>22319.489999999998</v>
      </c>
      <c r="N40" s="187">
        <v>0</v>
      </c>
      <c r="O40" s="187">
        <v>0</v>
      </c>
      <c r="P40" s="187">
        <f t="shared" si="112"/>
        <v>0</v>
      </c>
      <c r="Q40" s="187">
        <f t="shared" si="113"/>
        <v>0</v>
      </c>
      <c r="R40" s="187">
        <v>0</v>
      </c>
      <c r="S40" s="187">
        <v>0</v>
      </c>
      <c r="T40" s="187">
        <f t="shared" si="114"/>
        <v>0</v>
      </c>
      <c r="U40" s="187">
        <f t="shared" si="115"/>
        <v>0</v>
      </c>
      <c r="V40" s="187">
        <v>52111.199999999997</v>
      </c>
      <c r="W40" s="187">
        <v>0</v>
      </c>
      <c r="X40" s="187">
        <f t="shared" si="116"/>
        <v>52111.199999999997</v>
      </c>
      <c r="Y40" s="187">
        <f t="shared" si="117"/>
        <v>6466.4788079999998</v>
      </c>
      <c r="Z40" s="187">
        <v>0</v>
      </c>
      <c r="AA40" s="187">
        <v>0</v>
      </c>
      <c r="AB40" s="187">
        <f t="shared" si="118"/>
        <v>0</v>
      </c>
      <c r="AC40" s="187">
        <f t="shared" si="119"/>
        <v>0</v>
      </c>
      <c r="AD40" s="187">
        <v>0</v>
      </c>
      <c r="AE40" s="187">
        <v>0</v>
      </c>
      <c r="AF40" s="187">
        <f t="shared" si="120"/>
        <v>0</v>
      </c>
      <c r="AG40" s="187">
        <f t="shared" si="121"/>
        <v>0</v>
      </c>
      <c r="AH40" s="187">
        <v>0</v>
      </c>
      <c r="AI40" s="187">
        <v>0</v>
      </c>
      <c r="AJ40" s="187">
        <f t="shared" si="122"/>
        <v>0</v>
      </c>
      <c r="AK40" s="187">
        <f t="shared" si="123"/>
        <v>0</v>
      </c>
      <c r="AL40" s="187">
        <v>0</v>
      </c>
      <c r="AM40" s="187">
        <v>0</v>
      </c>
      <c r="AN40" s="187">
        <f t="shared" si="124"/>
        <v>0</v>
      </c>
      <c r="AO40" s="187">
        <f t="shared" si="125"/>
        <v>0</v>
      </c>
      <c r="AP40" s="187">
        <v>0</v>
      </c>
      <c r="AQ40" s="187">
        <v>0</v>
      </c>
      <c r="AR40" s="187">
        <f t="shared" si="126"/>
        <v>0</v>
      </c>
      <c r="AS40" s="187">
        <f t="shared" si="127"/>
        <v>0</v>
      </c>
      <c r="AT40" s="187">
        <f t="shared" si="128"/>
        <v>28785.968807999998</v>
      </c>
    </row>
    <row r="41" spans="1:46" x14ac:dyDescent="0.25">
      <c r="A41" s="177"/>
      <c r="B41" s="82"/>
      <c r="C41" s="132" t="s">
        <v>118</v>
      </c>
      <c r="D41" s="102" t="s">
        <v>113</v>
      </c>
      <c r="E41" s="96">
        <f>ROUND(AT41,2)</f>
        <v>0</v>
      </c>
      <c r="F41" s="85">
        <v>0</v>
      </c>
      <c r="G41" s="135" t="s">
        <v>237</v>
      </c>
      <c r="H41" s="178" t="s">
        <v>238</v>
      </c>
      <c r="J41" s="187">
        <v>0</v>
      </c>
      <c r="K41" s="187">
        <v>0</v>
      </c>
      <c r="L41" s="187">
        <f t="shared" si="110"/>
        <v>0</v>
      </c>
      <c r="M41" s="187">
        <f t="shared" si="111"/>
        <v>0</v>
      </c>
      <c r="N41" s="187">
        <v>0</v>
      </c>
      <c r="O41" s="187">
        <v>0</v>
      </c>
      <c r="P41" s="187">
        <f t="shared" si="112"/>
        <v>0</v>
      </c>
      <c r="Q41" s="187">
        <f t="shared" si="113"/>
        <v>0</v>
      </c>
      <c r="R41" s="187">
        <v>0</v>
      </c>
      <c r="S41" s="187">
        <v>0</v>
      </c>
      <c r="T41" s="187">
        <f t="shared" si="114"/>
        <v>0</v>
      </c>
      <c r="U41" s="187">
        <f t="shared" si="115"/>
        <v>0</v>
      </c>
      <c r="V41" s="187">
        <v>0</v>
      </c>
      <c r="W41" s="187">
        <v>0</v>
      </c>
      <c r="X41" s="187">
        <f t="shared" si="116"/>
        <v>0</v>
      </c>
      <c r="Y41" s="187">
        <f t="shared" si="117"/>
        <v>0</v>
      </c>
      <c r="Z41" s="187">
        <v>0</v>
      </c>
      <c r="AA41" s="187">
        <v>0</v>
      </c>
      <c r="AB41" s="187">
        <f t="shared" si="118"/>
        <v>0</v>
      </c>
      <c r="AC41" s="187">
        <f t="shared" si="119"/>
        <v>0</v>
      </c>
      <c r="AD41" s="187">
        <v>0</v>
      </c>
      <c r="AE41" s="187">
        <v>0</v>
      </c>
      <c r="AF41" s="187">
        <f t="shared" si="120"/>
        <v>0</v>
      </c>
      <c r="AG41" s="187">
        <f t="shared" si="121"/>
        <v>0</v>
      </c>
      <c r="AH41" s="187">
        <v>0</v>
      </c>
      <c r="AI41" s="187">
        <v>0</v>
      </c>
      <c r="AJ41" s="187">
        <f t="shared" si="122"/>
        <v>0</v>
      </c>
      <c r="AK41" s="187">
        <f t="shared" si="123"/>
        <v>0</v>
      </c>
      <c r="AL41" s="187">
        <v>0</v>
      </c>
      <c r="AM41" s="187">
        <v>0</v>
      </c>
      <c r="AN41" s="187">
        <f t="shared" si="124"/>
        <v>0</v>
      </c>
      <c r="AO41" s="187">
        <f t="shared" si="125"/>
        <v>0</v>
      </c>
      <c r="AP41" s="187">
        <v>0</v>
      </c>
      <c r="AQ41" s="187">
        <v>0</v>
      </c>
      <c r="AR41" s="187">
        <f t="shared" si="126"/>
        <v>0</v>
      </c>
      <c r="AS41" s="187">
        <f t="shared" si="127"/>
        <v>0</v>
      </c>
      <c r="AT41" s="187">
        <f t="shared" si="128"/>
        <v>0</v>
      </c>
    </row>
    <row r="42" spans="1:46" x14ac:dyDescent="0.25">
      <c r="A42" s="177"/>
      <c r="B42" s="82"/>
      <c r="C42" s="132" t="s">
        <v>126</v>
      </c>
      <c r="D42" s="102" t="s">
        <v>147</v>
      </c>
      <c r="E42" s="96">
        <f>ROUND(AT42,2)</f>
        <v>0</v>
      </c>
      <c r="F42" s="85">
        <v>0</v>
      </c>
      <c r="G42" s="97" t="s">
        <v>239</v>
      </c>
      <c r="H42" s="98" t="s">
        <v>237</v>
      </c>
      <c r="J42" s="187">
        <v>0</v>
      </c>
      <c r="K42" s="187">
        <v>0</v>
      </c>
      <c r="L42" s="187">
        <f t="shared" si="110"/>
        <v>0</v>
      </c>
      <c r="M42" s="187">
        <f t="shared" si="111"/>
        <v>0</v>
      </c>
      <c r="N42" s="187">
        <v>0</v>
      </c>
      <c r="O42" s="187">
        <v>0</v>
      </c>
      <c r="P42" s="187">
        <f t="shared" si="112"/>
        <v>0</v>
      </c>
      <c r="Q42" s="187">
        <f t="shared" si="113"/>
        <v>0</v>
      </c>
      <c r="R42" s="187">
        <v>0</v>
      </c>
      <c r="S42" s="187">
        <v>0</v>
      </c>
      <c r="T42" s="187">
        <f t="shared" si="114"/>
        <v>0</v>
      </c>
      <c r="U42" s="187">
        <f t="shared" si="115"/>
        <v>0</v>
      </c>
      <c r="V42" s="187">
        <v>0</v>
      </c>
      <c r="W42" s="187">
        <v>0</v>
      </c>
      <c r="X42" s="187">
        <f t="shared" si="116"/>
        <v>0</v>
      </c>
      <c r="Y42" s="187">
        <f t="shared" si="117"/>
        <v>0</v>
      </c>
      <c r="Z42" s="187">
        <v>0</v>
      </c>
      <c r="AA42" s="187">
        <v>0</v>
      </c>
      <c r="AB42" s="187">
        <f t="shared" si="118"/>
        <v>0</v>
      </c>
      <c r="AC42" s="187">
        <f t="shared" si="119"/>
        <v>0</v>
      </c>
      <c r="AD42" s="187">
        <v>0</v>
      </c>
      <c r="AE42" s="187">
        <v>0</v>
      </c>
      <c r="AF42" s="187">
        <f t="shared" si="120"/>
        <v>0</v>
      </c>
      <c r="AG42" s="187">
        <f t="shared" si="121"/>
        <v>0</v>
      </c>
      <c r="AH42" s="187">
        <v>0</v>
      </c>
      <c r="AI42" s="187">
        <v>0</v>
      </c>
      <c r="AJ42" s="187">
        <f t="shared" si="122"/>
        <v>0</v>
      </c>
      <c r="AK42" s="187">
        <f t="shared" si="123"/>
        <v>0</v>
      </c>
      <c r="AL42" s="187">
        <v>0</v>
      </c>
      <c r="AM42" s="187">
        <v>0</v>
      </c>
      <c r="AN42" s="187">
        <f t="shared" si="124"/>
        <v>0</v>
      </c>
      <c r="AO42" s="187">
        <f t="shared" si="125"/>
        <v>0</v>
      </c>
      <c r="AP42" s="187">
        <v>0</v>
      </c>
      <c r="AQ42" s="187">
        <v>0</v>
      </c>
      <c r="AR42" s="187">
        <f t="shared" si="126"/>
        <v>0</v>
      </c>
      <c r="AS42" s="187">
        <f t="shared" si="127"/>
        <v>0</v>
      </c>
      <c r="AT42" s="187">
        <f t="shared" si="128"/>
        <v>0</v>
      </c>
    </row>
    <row r="43" spans="1:46" x14ac:dyDescent="0.25">
      <c r="A43" s="177"/>
      <c r="B43" s="82"/>
      <c r="C43" s="132" t="s">
        <v>199</v>
      </c>
      <c r="D43" s="102" t="s">
        <v>119</v>
      </c>
      <c r="E43" s="96">
        <f>ROUND(AT43,2)</f>
        <v>94321.48</v>
      </c>
      <c r="F43" s="85">
        <v>60811</v>
      </c>
      <c r="G43" s="97"/>
      <c r="H43" s="98"/>
      <c r="J43" s="187">
        <v>47405.3</v>
      </c>
      <c r="K43" s="187">
        <v>0</v>
      </c>
      <c r="L43" s="187">
        <f t="shared" si="110"/>
        <v>47405.3</v>
      </c>
      <c r="M43" s="187">
        <f t="shared" si="111"/>
        <v>47405.3</v>
      </c>
      <c r="N43" s="187">
        <v>0</v>
      </c>
      <c r="O43" s="187">
        <v>0</v>
      </c>
      <c r="P43" s="187">
        <f t="shared" si="112"/>
        <v>0</v>
      </c>
      <c r="Q43" s="187">
        <f t="shared" si="113"/>
        <v>0</v>
      </c>
      <c r="R43" s="187">
        <v>0</v>
      </c>
      <c r="S43" s="187">
        <v>0</v>
      </c>
      <c r="T43" s="187">
        <f t="shared" si="114"/>
        <v>0</v>
      </c>
      <c r="U43" s="187">
        <f t="shared" si="115"/>
        <v>0</v>
      </c>
      <c r="V43" s="187">
        <v>378081.91</v>
      </c>
      <c r="W43" s="187">
        <v>0</v>
      </c>
      <c r="X43" s="187">
        <f t="shared" si="116"/>
        <v>378081.91</v>
      </c>
      <c r="Y43" s="187">
        <f t="shared" si="117"/>
        <v>46916.184211899999</v>
      </c>
      <c r="Z43" s="187">
        <v>0</v>
      </c>
      <c r="AA43" s="187">
        <v>0</v>
      </c>
      <c r="AB43" s="187">
        <f t="shared" si="118"/>
        <v>0</v>
      </c>
      <c r="AC43" s="187">
        <f t="shared" si="119"/>
        <v>0</v>
      </c>
      <c r="AD43" s="187">
        <v>0</v>
      </c>
      <c r="AE43" s="187">
        <v>0</v>
      </c>
      <c r="AF43" s="187">
        <f t="shared" si="120"/>
        <v>0</v>
      </c>
      <c r="AG43" s="187">
        <f t="shared" si="121"/>
        <v>0</v>
      </c>
      <c r="AH43" s="187">
        <v>0</v>
      </c>
      <c r="AI43" s="187">
        <v>0</v>
      </c>
      <c r="AJ43" s="187">
        <f t="shared" si="122"/>
        <v>0</v>
      </c>
      <c r="AK43" s="187">
        <f t="shared" si="123"/>
        <v>0</v>
      </c>
      <c r="AL43" s="187">
        <v>0</v>
      </c>
      <c r="AM43" s="187">
        <v>0</v>
      </c>
      <c r="AN43" s="187">
        <f t="shared" si="124"/>
        <v>0</v>
      </c>
      <c r="AO43" s="187">
        <f t="shared" si="125"/>
        <v>0</v>
      </c>
      <c r="AP43" s="187">
        <v>0</v>
      </c>
      <c r="AQ43" s="187">
        <v>0</v>
      </c>
      <c r="AR43" s="187">
        <f t="shared" si="126"/>
        <v>0</v>
      </c>
      <c r="AS43" s="187">
        <f t="shared" si="127"/>
        <v>0</v>
      </c>
      <c r="AT43" s="187">
        <f t="shared" si="128"/>
        <v>94321.48421190001</v>
      </c>
    </row>
    <row r="44" spans="1:46" x14ac:dyDescent="0.25">
      <c r="A44" s="177"/>
      <c r="B44" s="82">
        <v>5</v>
      </c>
      <c r="C44" s="83"/>
      <c r="D44" s="102" t="s">
        <v>240</v>
      </c>
      <c r="E44" s="96">
        <f>E45+E46+E47+E48</f>
        <v>1035229.31</v>
      </c>
      <c r="F44" s="85">
        <v>161471</v>
      </c>
      <c r="G44" s="97" t="s">
        <v>241</v>
      </c>
      <c r="H44" s="98" t="s">
        <v>242</v>
      </c>
      <c r="J44" s="179">
        <f>J45+J46+J47+J48</f>
        <v>1166509.6000000001</v>
      </c>
      <c r="K44" s="179">
        <f t="shared" ref="K44:AT44" si="129">K45+K46+K47+K48</f>
        <v>-150391.60199999998</v>
      </c>
      <c r="L44" s="179">
        <f t="shared" si="129"/>
        <v>1016117.998</v>
      </c>
      <c r="M44" s="179">
        <f t="shared" si="129"/>
        <v>1016117.998</v>
      </c>
      <c r="N44" s="179">
        <f t="shared" si="129"/>
        <v>1787.21</v>
      </c>
      <c r="O44" s="179">
        <f t="shared" si="129"/>
        <v>0</v>
      </c>
      <c r="P44" s="179">
        <f t="shared" si="129"/>
        <v>1787.21</v>
      </c>
      <c r="Q44" s="179">
        <f t="shared" si="129"/>
        <v>1787.21</v>
      </c>
      <c r="R44" s="179">
        <f t="shared" si="129"/>
        <v>0</v>
      </c>
      <c r="S44" s="179">
        <f t="shared" si="129"/>
        <v>0</v>
      </c>
      <c r="T44" s="179">
        <f t="shared" si="129"/>
        <v>0</v>
      </c>
      <c r="U44" s="179">
        <f t="shared" si="129"/>
        <v>0</v>
      </c>
      <c r="V44" s="179">
        <f t="shared" si="129"/>
        <v>139609.19</v>
      </c>
      <c r="W44" s="179">
        <f t="shared" si="129"/>
        <v>0</v>
      </c>
      <c r="X44" s="179">
        <f t="shared" si="129"/>
        <v>139609.19</v>
      </c>
      <c r="Y44" s="179">
        <f t="shared" si="129"/>
        <v>17324.1043871</v>
      </c>
      <c r="Z44" s="179">
        <f t="shared" si="129"/>
        <v>0</v>
      </c>
      <c r="AA44" s="179">
        <f t="shared" si="129"/>
        <v>0</v>
      </c>
      <c r="AB44" s="179">
        <f t="shared" si="129"/>
        <v>0</v>
      </c>
      <c r="AC44" s="179">
        <f t="shared" si="129"/>
        <v>0</v>
      </c>
      <c r="AD44" s="179">
        <f t="shared" si="129"/>
        <v>0</v>
      </c>
      <c r="AE44" s="179">
        <f t="shared" si="129"/>
        <v>0</v>
      </c>
      <c r="AF44" s="179">
        <f t="shared" si="129"/>
        <v>0</v>
      </c>
      <c r="AG44" s="179">
        <f t="shared" si="129"/>
        <v>0</v>
      </c>
      <c r="AH44" s="179">
        <f t="shared" si="129"/>
        <v>0</v>
      </c>
      <c r="AI44" s="179">
        <f t="shared" si="129"/>
        <v>0</v>
      </c>
      <c r="AJ44" s="179">
        <f t="shared" si="129"/>
        <v>0</v>
      </c>
      <c r="AK44" s="179">
        <f t="shared" si="129"/>
        <v>0</v>
      </c>
      <c r="AL44" s="179">
        <f t="shared" si="129"/>
        <v>0</v>
      </c>
      <c r="AM44" s="179">
        <f t="shared" si="129"/>
        <v>0</v>
      </c>
      <c r="AN44" s="179">
        <f t="shared" si="129"/>
        <v>0</v>
      </c>
      <c r="AO44" s="179">
        <f t="shared" si="129"/>
        <v>0</v>
      </c>
      <c r="AP44" s="179">
        <f t="shared" si="129"/>
        <v>0</v>
      </c>
      <c r="AQ44" s="179">
        <f t="shared" si="129"/>
        <v>0</v>
      </c>
      <c r="AR44" s="179">
        <f t="shared" si="129"/>
        <v>0</v>
      </c>
      <c r="AS44" s="179">
        <f t="shared" si="129"/>
        <v>0</v>
      </c>
      <c r="AT44" s="179">
        <f t="shared" si="129"/>
        <v>1035229.3123871001</v>
      </c>
    </row>
    <row r="45" spans="1:46" ht="13" x14ac:dyDescent="0.3">
      <c r="A45" s="177"/>
      <c r="B45" s="82"/>
      <c r="C45" s="132" t="s">
        <v>88</v>
      </c>
      <c r="D45" s="133" t="s">
        <v>243</v>
      </c>
      <c r="E45" s="96">
        <f>ROUND(AT45,2)</f>
        <v>54541.71</v>
      </c>
      <c r="F45" s="85">
        <v>109876</v>
      </c>
      <c r="G45" s="97"/>
      <c r="H45" s="98"/>
      <c r="J45" s="187">
        <v>50567.09</v>
      </c>
      <c r="K45" s="187">
        <v>0</v>
      </c>
      <c r="L45" s="187">
        <f t="shared" ref="L45:L48" si="130">SUM(J45:K45)</f>
        <v>50567.09</v>
      </c>
      <c r="M45" s="187">
        <f t="shared" ref="M45:M48" si="131">L45</f>
        <v>50567.09</v>
      </c>
      <c r="N45" s="187">
        <v>1787.21</v>
      </c>
      <c r="O45" s="187">
        <v>0</v>
      </c>
      <c r="P45" s="187">
        <f t="shared" ref="P45:P48" si="132">SUM(N45:O45)</f>
        <v>1787.21</v>
      </c>
      <c r="Q45" s="187">
        <f t="shared" ref="Q45:Q48" si="133">P$1*P45</f>
        <v>1787.21</v>
      </c>
      <c r="R45" s="187">
        <v>0</v>
      </c>
      <c r="S45" s="187">
        <v>0</v>
      </c>
      <c r="T45" s="187">
        <f t="shared" ref="T45:T48" si="134">SUM(R45:S45)</f>
        <v>0</v>
      </c>
      <c r="U45" s="187">
        <f t="shared" ref="U45:U48" si="135">T$1*T45</f>
        <v>0</v>
      </c>
      <c r="V45" s="187">
        <v>17627.62</v>
      </c>
      <c r="W45" s="187">
        <v>0</v>
      </c>
      <c r="X45" s="187">
        <f t="shared" ref="X45:X48" si="136">SUM(V45:W45)</f>
        <v>17627.62</v>
      </c>
      <c r="Y45" s="187">
        <f t="shared" ref="Y45:Y48" si="137">X$1*X45</f>
        <v>2187.4113658000001</v>
      </c>
      <c r="Z45" s="187">
        <v>0</v>
      </c>
      <c r="AA45" s="187">
        <v>0</v>
      </c>
      <c r="AB45" s="187">
        <f t="shared" ref="AB45:AB48" si="138">SUM(Z45:AA45)</f>
        <v>0</v>
      </c>
      <c r="AC45" s="187">
        <f t="shared" ref="AC45:AC48" si="139">AB$1*AB45</f>
        <v>0</v>
      </c>
      <c r="AD45" s="187">
        <v>0</v>
      </c>
      <c r="AE45" s="187">
        <v>0</v>
      </c>
      <c r="AF45" s="187">
        <f t="shared" ref="AF45:AF48" si="140">SUM(AD45:AE45)</f>
        <v>0</v>
      </c>
      <c r="AG45" s="187">
        <f t="shared" ref="AG45:AG48" si="141">AF$1*AF45</f>
        <v>0</v>
      </c>
      <c r="AH45" s="187">
        <v>0</v>
      </c>
      <c r="AI45" s="187">
        <v>0</v>
      </c>
      <c r="AJ45" s="187">
        <f t="shared" ref="AJ45:AJ48" si="142">SUM(AH45:AI45)</f>
        <v>0</v>
      </c>
      <c r="AK45" s="187">
        <f t="shared" ref="AK45:AK48" si="143">AJ$1*AJ45</f>
        <v>0</v>
      </c>
      <c r="AL45" s="187">
        <v>0</v>
      </c>
      <c r="AM45" s="187">
        <v>0</v>
      </c>
      <c r="AN45" s="187">
        <f t="shared" ref="AN45:AN48" si="144">SUM(AL45:AM45)</f>
        <v>0</v>
      </c>
      <c r="AO45" s="187">
        <f t="shared" ref="AO45:AO48" si="145">AN$1*AN45</f>
        <v>0</v>
      </c>
      <c r="AP45" s="187">
        <v>0</v>
      </c>
      <c r="AQ45" s="187">
        <v>0</v>
      </c>
      <c r="AR45" s="187">
        <f t="shared" ref="AR45:AR48" si="146">SUM(AP45:AQ45)</f>
        <v>0</v>
      </c>
      <c r="AS45" s="187">
        <f t="shared" ref="AS45:AS48" si="147">AR$1*AR45</f>
        <v>0</v>
      </c>
      <c r="AT45" s="187">
        <f t="shared" ref="AT45:AT48" si="148">M45+Q45+U45+Y45+AC45+AG45+AK45+AO45+AS45</f>
        <v>54541.711365799994</v>
      </c>
    </row>
    <row r="46" spans="1:46" ht="13" x14ac:dyDescent="0.3">
      <c r="A46" s="177"/>
      <c r="B46" s="82"/>
      <c r="C46" s="83" t="s">
        <v>115</v>
      </c>
      <c r="D46" s="133" t="s">
        <v>244</v>
      </c>
      <c r="E46" s="96">
        <f>ROUND(AT46,2)</f>
        <v>37755.919999999998</v>
      </c>
      <c r="F46" s="85">
        <v>0</v>
      </c>
      <c r="G46" s="97"/>
      <c r="H46" s="98"/>
      <c r="J46" s="187">
        <v>37404.25</v>
      </c>
      <c r="K46" s="187">
        <v>0</v>
      </c>
      <c r="L46" s="187">
        <f t="shared" si="130"/>
        <v>37404.25</v>
      </c>
      <c r="M46" s="187">
        <f t="shared" si="131"/>
        <v>37404.25</v>
      </c>
      <c r="N46" s="187">
        <v>0</v>
      </c>
      <c r="O46" s="187">
        <v>0</v>
      </c>
      <c r="P46" s="187">
        <f t="shared" si="132"/>
        <v>0</v>
      </c>
      <c r="Q46" s="187">
        <f t="shared" si="133"/>
        <v>0</v>
      </c>
      <c r="R46" s="187">
        <v>0</v>
      </c>
      <c r="S46" s="187">
        <v>0</v>
      </c>
      <c r="T46" s="187">
        <f t="shared" si="134"/>
        <v>0</v>
      </c>
      <c r="U46" s="187">
        <f t="shared" si="135"/>
        <v>0</v>
      </c>
      <c r="V46" s="187">
        <v>2834.01</v>
      </c>
      <c r="W46" s="187">
        <v>0</v>
      </c>
      <c r="X46" s="187">
        <f t="shared" si="136"/>
        <v>2834.01</v>
      </c>
      <c r="Y46" s="187">
        <f t="shared" si="137"/>
        <v>351.67230090000004</v>
      </c>
      <c r="Z46" s="187">
        <v>0</v>
      </c>
      <c r="AA46" s="187">
        <v>0</v>
      </c>
      <c r="AB46" s="187">
        <f t="shared" si="138"/>
        <v>0</v>
      </c>
      <c r="AC46" s="187">
        <f t="shared" si="139"/>
        <v>0</v>
      </c>
      <c r="AD46" s="187">
        <v>0</v>
      </c>
      <c r="AE46" s="187">
        <v>0</v>
      </c>
      <c r="AF46" s="187">
        <f t="shared" si="140"/>
        <v>0</v>
      </c>
      <c r="AG46" s="187">
        <f t="shared" si="141"/>
        <v>0</v>
      </c>
      <c r="AH46" s="187">
        <v>0</v>
      </c>
      <c r="AI46" s="187">
        <v>0</v>
      </c>
      <c r="AJ46" s="187">
        <f t="shared" si="142"/>
        <v>0</v>
      </c>
      <c r="AK46" s="187">
        <f t="shared" si="143"/>
        <v>0</v>
      </c>
      <c r="AL46" s="187">
        <v>0</v>
      </c>
      <c r="AM46" s="187">
        <v>0</v>
      </c>
      <c r="AN46" s="187">
        <f t="shared" si="144"/>
        <v>0</v>
      </c>
      <c r="AO46" s="187">
        <f t="shared" si="145"/>
        <v>0</v>
      </c>
      <c r="AP46" s="187">
        <v>0</v>
      </c>
      <c r="AQ46" s="187">
        <v>0</v>
      </c>
      <c r="AR46" s="187">
        <f t="shared" si="146"/>
        <v>0</v>
      </c>
      <c r="AS46" s="187">
        <f t="shared" si="147"/>
        <v>0</v>
      </c>
      <c r="AT46" s="187">
        <f t="shared" si="148"/>
        <v>37755.922300899998</v>
      </c>
    </row>
    <row r="47" spans="1:46" ht="13" x14ac:dyDescent="0.3">
      <c r="A47" s="177"/>
      <c r="B47" s="82"/>
      <c r="C47" s="83" t="s">
        <v>118</v>
      </c>
      <c r="D47" s="133" t="s">
        <v>245</v>
      </c>
      <c r="E47" s="96">
        <f>ROUND(AT47,2)</f>
        <v>0</v>
      </c>
      <c r="F47" s="85">
        <v>15613</v>
      </c>
      <c r="G47" s="97"/>
      <c r="H47" s="98"/>
      <c r="J47" s="187">
        <v>0</v>
      </c>
      <c r="K47" s="187">
        <v>0</v>
      </c>
      <c r="L47" s="187">
        <f t="shared" si="130"/>
        <v>0</v>
      </c>
      <c r="M47" s="187">
        <f t="shared" si="131"/>
        <v>0</v>
      </c>
      <c r="N47" s="187">
        <v>0</v>
      </c>
      <c r="O47" s="187">
        <v>0</v>
      </c>
      <c r="P47" s="187">
        <f t="shared" si="132"/>
        <v>0</v>
      </c>
      <c r="Q47" s="187">
        <f t="shared" si="133"/>
        <v>0</v>
      </c>
      <c r="R47" s="187">
        <v>0</v>
      </c>
      <c r="S47" s="187">
        <v>0</v>
      </c>
      <c r="T47" s="187">
        <f t="shared" si="134"/>
        <v>0</v>
      </c>
      <c r="U47" s="187">
        <f t="shared" si="135"/>
        <v>0</v>
      </c>
      <c r="V47" s="187">
        <v>0</v>
      </c>
      <c r="W47" s="187">
        <v>0</v>
      </c>
      <c r="X47" s="187">
        <f t="shared" si="136"/>
        <v>0</v>
      </c>
      <c r="Y47" s="187">
        <f t="shared" si="137"/>
        <v>0</v>
      </c>
      <c r="Z47" s="187">
        <v>0</v>
      </c>
      <c r="AA47" s="187">
        <v>0</v>
      </c>
      <c r="AB47" s="187">
        <f t="shared" si="138"/>
        <v>0</v>
      </c>
      <c r="AC47" s="187">
        <f t="shared" si="139"/>
        <v>0</v>
      </c>
      <c r="AD47" s="187">
        <v>0</v>
      </c>
      <c r="AE47" s="187">
        <v>0</v>
      </c>
      <c r="AF47" s="187">
        <f t="shared" si="140"/>
        <v>0</v>
      </c>
      <c r="AG47" s="187">
        <f t="shared" si="141"/>
        <v>0</v>
      </c>
      <c r="AH47" s="187">
        <v>0</v>
      </c>
      <c r="AI47" s="187">
        <v>0</v>
      </c>
      <c r="AJ47" s="187">
        <f t="shared" si="142"/>
        <v>0</v>
      </c>
      <c r="AK47" s="187">
        <f t="shared" si="143"/>
        <v>0</v>
      </c>
      <c r="AL47" s="187">
        <v>0</v>
      </c>
      <c r="AM47" s="187">
        <v>0</v>
      </c>
      <c r="AN47" s="187">
        <f t="shared" si="144"/>
        <v>0</v>
      </c>
      <c r="AO47" s="187">
        <f t="shared" si="145"/>
        <v>0</v>
      </c>
      <c r="AP47" s="187">
        <v>0</v>
      </c>
      <c r="AQ47" s="187">
        <v>0</v>
      </c>
      <c r="AR47" s="187">
        <f t="shared" si="146"/>
        <v>0</v>
      </c>
      <c r="AS47" s="187">
        <f t="shared" si="147"/>
        <v>0</v>
      </c>
      <c r="AT47" s="187">
        <f t="shared" si="148"/>
        <v>0</v>
      </c>
    </row>
    <row r="48" spans="1:46" ht="13" x14ac:dyDescent="0.3">
      <c r="A48" s="177"/>
      <c r="B48" s="82"/>
      <c r="C48" s="132" t="s">
        <v>126</v>
      </c>
      <c r="D48" s="133" t="s">
        <v>156</v>
      </c>
      <c r="E48" s="96">
        <f>ROUND(AT48,2)</f>
        <v>942931.68</v>
      </c>
      <c r="F48" s="85">
        <v>35982</v>
      </c>
      <c r="G48" s="97"/>
      <c r="H48" s="98"/>
      <c r="J48" s="187">
        <v>1078538.26</v>
      </c>
      <c r="K48" s="187">
        <v>-150391.60199999998</v>
      </c>
      <c r="L48" s="187">
        <f t="shared" si="130"/>
        <v>928146.65800000005</v>
      </c>
      <c r="M48" s="187">
        <f t="shared" si="131"/>
        <v>928146.65800000005</v>
      </c>
      <c r="N48" s="187">
        <v>0</v>
      </c>
      <c r="O48" s="187">
        <v>0</v>
      </c>
      <c r="P48" s="187">
        <f t="shared" si="132"/>
        <v>0</v>
      </c>
      <c r="Q48" s="187">
        <f t="shared" si="133"/>
        <v>0</v>
      </c>
      <c r="R48" s="187">
        <v>0</v>
      </c>
      <c r="S48" s="187">
        <v>0</v>
      </c>
      <c r="T48" s="187">
        <f t="shared" si="134"/>
        <v>0</v>
      </c>
      <c r="U48" s="187">
        <f t="shared" si="135"/>
        <v>0</v>
      </c>
      <c r="V48" s="187">
        <v>119147.56</v>
      </c>
      <c r="W48" s="187">
        <v>0</v>
      </c>
      <c r="X48" s="187">
        <f t="shared" si="136"/>
        <v>119147.56</v>
      </c>
      <c r="Y48" s="187">
        <f t="shared" si="137"/>
        <v>14785.0207204</v>
      </c>
      <c r="Z48" s="187">
        <v>0</v>
      </c>
      <c r="AA48" s="187">
        <v>0</v>
      </c>
      <c r="AB48" s="187">
        <f t="shared" si="138"/>
        <v>0</v>
      </c>
      <c r="AC48" s="187">
        <f t="shared" si="139"/>
        <v>0</v>
      </c>
      <c r="AD48" s="187">
        <v>0</v>
      </c>
      <c r="AE48" s="187">
        <v>0</v>
      </c>
      <c r="AF48" s="187">
        <f t="shared" si="140"/>
        <v>0</v>
      </c>
      <c r="AG48" s="187">
        <f t="shared" si="141"/>
        <v>0</v>
      </c>
      <c r="AH48" s="187">
        <v>0</v>
      </c>
      <c r="AI48" s="187">
        <v>0</v>
      </c>
      <c r="AJ48" s="187">
        <f t="shared" si="142"/>
        <v>0</v>
      </c>
      <c r="AK48" s="187">
        <f t="shared" si="143"/>
        <v>0</v>
      </c>
      <c r="AL48" s="187">
        <v>0</v>
      </c>
      <c r="AM48" s="187">
        <v>0</v>
      </c>
      <c r="AN48" s="187">
        <f t="shared" si="144"/>
        <v>0</v>
      </c>
      <c r="AO48" s="187">
        <f t="shared" si="145"/>
        <v>0</v>
      </c>
      <c r="AP48" s="187">
        <v>0</v>
      </c>
      <c r="AQ48" s="187">
        <v>0</v>
      </c>
      <c r="AR48" s="187">
        <f t="shared" si="146"/>
        <v>0</v>
      </c>
      <c r="AS48" s="187">
        <f t="shared" si="147"/>
        <v>0</v>
      </c>
      <c r="AT48" s="187">
        <f t="shared" si="148"/>
        <v>942931.67872040009</v>
      </c>
    </row>
    <row r="49" spans="1:46" ht="13" x14ac:dyDescent="0.3">
      <c r="A49" s="177"/>
      <c r="B49" s="82"/>
      <c r="C49" s="83"/>
      <c r="D49" s="196" t="s">
        <v>246</v>
      </c>
      <c r="E49" s="197">
        <f>E31+E36+E37+E38+E44</f>
        <v>6990071.4400000013</v>
      </c>
      <c r="F49" s="197">
        <v>6476281</v>
      </c>
      <c r="G49" s="127"/>
      <c r="H49" s="128"/>
      <c r="J49" s="200">
        <f t="shared" ref="J49:AT49" si="149">J31+J36+J37+J38+J44</f>
        <v>6973031.3000000007</v>
      </c>
      <c r="K49" s="200">
        <f t="shared" si="149"/>
        <v>-183067.522</v>
      </c>
      <c r="L49" s="200">
        <f t="shared" si="149"/>
        <v>6789963.7779999999</v>
      </c>
      <c r="M49" s="200">
        <f t="shared" si="149"/>
        <v>6789963.7779999999</v>
      </c>
      <c r="N49" s="200">
        <f t="shared" si="149"/>
        <v>63451</v>
      </c>
      <c r="O49" s="200">
        <f t="shared" si="149"/>
        <v>0</v>
      </c>
      <c r="P49" s="200">
        <f t="shared" si="149"/>
        <v>63451</v>
      </c>
      <c r="Q49" s="200">
        <f t="shared" si="149"/>
        <v>63451</v>
      </c>
      <c r="R49" s="200">
        <f t="shared" si="149"/>
        <v>0</v>
      </c>
      <c r="S49" s="200">
        <f t="shared" si="149"/>
        <v>0</v>
      </c>
      <c r="T49" s="200">
        <f t="shared" si="149"/>
        <v>0</v>
      </c>
      <c r="U49" s="200">
        <f t="shared" si="149"/>
        <v>0</v>
      </c>
      <c r="V49" s="200">
        <f t="shared" si="149"/>
        <v>1101270.6000000001</v>
      </c>
      <c r="W49" s="200">
        <f t="shared" si="149"/>
        <v>0</v>
      </c>
      <c r="X49" s="200">
        <f t="shared" si="149"/>
        <v>1101270.6000000001</v>
      </c>
      <c r="Y49" s="200">
        <f t="shared" si="149"/>
        <v>136656.66875400001</v>
      </c>
      <c r="Z49" s="200">
        <f t="shared" si="149"/>
        <v>0</v>
      </c>
      <c r="AA49" s="200">
        <f t="shared" si="149"/>
        <v>0</v>
      </c>
      <c r="AB49" s="200">
        <f t="shared" si="149"/>
        <v>0</v>
      </c>
      <c r="AC49" s="200">
        <f t="shared" si="149"/>
        <v>0</v>
      </c>
      <c r="AD49" s="200">
        <f t="shared" si="149"/>
        <v>0</v>
      </c>
      <c r="AE49" s="200">
        <f t="shared" si="149"/>
        <v>0</v>
      </c>
      <c r="AF49" s="200">
        <f t="shared" si="149"/>
        <v>0</v>
      </c>
      <c r="AG49" s="200">
        <f t="shared" si="149"/>
        <v>0</v>
      </c>
      <c r="AH49" s="200">
        <f t="shared" si="149"/>
        <v>0</v>
      </c>
      <c r="AI49" s="200">
        <f t="shared" si="149"/>
        <v>0</v>
      </c>
      <c r="AJ49" s="200">
        <f t="shared" si="149"/>
        <v>0</v>
      </c>
      <c r="AK49" s="200">
        <f t="shared" si="149"/>
        <v>0</v>
      </c>
      <c r="AL49" s="200">
        <f t="shared" si="149"/>
        <v>0</v>
      </c>
      <c r="AM49" s="200">
        <f t="shared" si="149"/>
        <v>0</v>
      </c>
      <c r="AN49" s="200">
        <f t="shared" si="149"/>
        <v>0</v>
      </c>
      <c r="AO49" s="200">
        <f t="shared" si="149"/>
        <v>0</v>
      </c>
      <c r="AP49" s="200">
        <f t="shared" si="149"/>
        <v>0</v>
      </c>
      <c r="AQ49" s="200">
        <f t="shared" si="149"/>
        <v>0</v>
      </c>
      <c r="AR49" s="200">
        <f t="shared" si="149"/>
        <v>0</v>
      </c>
      <c r="AS49" s="200">
        <f t="shared" si="149"/>
        <v>0</v>
      </c>
      <c r="AT49" s="200">
        <f t="shared" si="149"/>
        <v>6990071.4467540011</v>
      </c>
    </row>
    <row r="50" spans="1:46" x14ac:dyDescent="0.25">
      <c r="A50" s="177"/>
      <c r="B50" s="82"/>
      <c r="C50" s="83"/>
      <c r="D50" s="82"/>
      <c r="E50" s="96"/>
      <c r="F50" s="96"/>
      <c r="G50" s="97"/>
      <c r="H50" s="98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</row>
    <row r="51" spans="1:46" ht="14.5" x14ac:dyDescent="0.35">
      <c r="A51" s="177"/>
      <c r="B51" s="82"/>
      <c r="C51" s="138"/>
      <c r="D51" s="204" t="s">
        <v>247</v>
      </c>
      <c r="E51" s="96"/>
      <c r="F51" s="96"/>
      <c r="G51" s="97"/>
      <c r="H51" s="98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</row>
    <row r="52" spans="1:46" x14ac:dyDescent="0.25">
      <c r="A52" s="177" t="s">
        <v>53</v>
      </c>
      <c r="B52" s="82"/>
      <c r="C52" s="83"/>
      <c r="D52" s="82" t="s">
        <v>248</v>
      </c>
      <c r="E52" s="96">
        <f t="shared" ref="E52:E58" si="150">ROUND(AT52,2)</f>
        <v>215275.44</v>
      </c>
      <c r="F52" s="85">
        <v>231038</v>
      </c>
      <c r="G52" s="97" t="s">
        <v>249</v>
      </c>
      <c r="H52" s="98" t="s">
        <v>249</v>
      </c>
      <c r="J52" s="187">
        <v>0</v>
      </c>
      <c r="K52" s="187">
        <v>0</v>
      </c>
      <c r="L52" s="187">
        <f t="shared" ref="L52" si="151">SUM(J52:K52)</f>
        <v>0</v>
      </c>
      <c r="M52" s="187">
        <f t="shared" ref="M52:M54" si="152">L52</f>
        <v>0</v>
      </c>
      <c r="N52" s="187">
        <v>212416</v>
      </c>
      <c r="O52" s="187">
        <v>0</v>
      </c>
      <c r="P52" s="187">
        <f t="shared" ref="P52" si="153">SUM(N52:O52)</f>
        <v>212416</v>
      </c>
      <c r="Q52" s="187">
        <f t="shared" ref="Q52" si="154">P$1*P52</f>
        <v>212416</v>
      </c>
      <c r="R52" s="187">
        <v>0</v>
      </c>
      <c r="S52" s="187">
        <v>0</v>
      </c>
      <c r="T52" s="187">
        <f t="shared" ref="T52" si="155">SUM(R52:S52)</f>
        <v>0</v>
      </c>
      <c r="U52" s="187">
        <f t="shared" ref="U52:U54" si="156">T$1*T52</f>
        <v>0</v>
      </c>
      <c r="V52" s="187">
        <v>23043.25</v>
      </c>
      <c r="W52" s="187">
        <v>0</v>
      </c>
      <c r="X52" s="187">
        <f t="shared" ref="X52" si="157">SUM(V52:W52)</f>
        <v>23043.25</v>
      </c>
      <c r="Y52" s="187">
        <f t="shared" ref="Y52" si="158">X$1*X52</f>
        <v>2859.4368925000003</v>
      </c>
      <c r="Z52" s="187">
        <v>0</v>
      </c>
      <c r="AA52" s="187">
        <v>0</v>
      </c>
      <c r="AB52" s="187">
        <f t="shared" ref="AB52" si="159">SUM(Z52:AA52)</f>
        <v>0</v>
      </c>
      <c r="AC52" s="187">
        <f t="shared" ref="AC52" si="160">AB$1*AB52</f>
        <v>0</v>
      </c>
      <c r="AD52" s="187">
        <v>0</v>
      </c>
      <c r="AE52" s="187">
        <v>0</v>
      </c>
      <c r="AF52" s="187">
        <f t="shared" ref="AF52" si="161">SUM(AD52:AE52)</f>
        <v>0</v>
      </c>
      <c r="AG52" s="187">
        <f t="shared" ref="AG52" si="162">AF$1*AF52</f>
        <v>0</v>
      </c>
      <c r="AH52" s="187">
        <v>0</v>
      </c>
      <c r="AI52" s="187">
        <v>0</v>
      </c>
      <c r="AJ52" s="187">
        <f t="shared" ref="AJ52" si="163">SUM(AH52:AI52)</f>
        <v>0</v>
      </c>
      <c r="AK52" s="187">
        <f t="shared" ref="AK52" si="164">AJ$1*AJ52</f>
        <v>0</v>
      </c>
      <c r="AL52" s="187">
        <v>0</v>
      </c>
      <c r="AM52" s="187">
        <v>0</v>
      </c>
      <c r="AN52" s="187">
        <f t="shared" ref="AN52" si="165">SUM(AL52:AM52)</f>
        <v>0</v>
      </c>
      <c r="AO52" s="187">
        <f t="shared" ref="AO52" si="166">AN$1*AN52</f>
        <v>0</v>
      </c>
      <c r="AP52" s="187">
        <v>0</v>
      </c>
      <c r="AQ52" s="187">
        <v>0</v>
      </c>
      <c r="AR52" s="187">
        <f t="shared" ref="AR52" si="167">SUM(AP52:AQ52)</f>
        <v>0</v>
      </c>
      <c r="AS52" s="187">
        <f t="shared" ref="AS52" si="168">AR$1*AR52</f>
        <v>0</v>
      </c>
      <c r="AT52" s="187">
        <f t="shared" ref="AT52:AT54" si="169">M52+Q52+U52+Y52+AC52+AG52+AK52+AO52+AS52</f>
        <v>215275.4368925</v>
      </c>
    </row>
    <row r="53" spans="1:46" x14ac:dyDescent="0.25">
      <c r="A53" s="177" t="s">
        <v>72</v>
      </c>
      <c r="B53" s="82"/>
      <c r="C53" s="83"/>
      <c r="D53" s="82" t="s">
        <v>250</v>
      </c>
      <c r="E53" s="96"/>
      <c r="F53" s="85"/>
      <c r="G53" s="97" t="s">
        <v>249</v>
      </c>
      <c r="H53" s="98" t="s">
        <v>249</v>
      </c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</row>
    <row r="54" spans="1:46" ht="14.5" x14ac:dyDescent="0.35">
      <c r="A54" s="177"/>
      <c r="B54" s="82">
        <v>1</v>
      </c>
      <c r="C54" s="83"/>
      <c r="D54" s="105" t="s">
        <v>251</v>
      </c>
      <c r="E54" s="96">
        <f t="shared" si="150"/>
        <v>5366636.6399999997</v>
      </c>
      <c r="F54" s="85">
        <v>0</v>
      </c>
      <c r="G54" s="97"/>
      <c r="H54" s="98"/>
      <c r="J54" s="187">
        <v>5366636.6399999997</v>
      </c>
      <c r="K54" s="187">
        <v>0</v>
      </c>
      <c r="L54" s="187">
        <f t="shared" ref="L54" si="170">SUM(J54:K54)</f>
        <v>5366636.6399999997</v>
      </c>
      <c r="M54" s="187">
        <f t="shared" si="152"/>
        <v>5366636.6399999997</v>
      </c>
      <c r="N54" s="187">
        <v>0</v>
      </c>
      <c r="O54" s="187">
        <v>0</v>
      </c>
      <c r="P54" s="187">
        <f t="shared" ref="P54" si="171">SUM(N54:O54)</f>
        <v>0</v>
      </c>
      <c r="Q54" s="187">
        <f t="shared" ref="Q54" si="172">P$1*P54</f>
        <v>0</v>
      </c>
      <c r="R54" s="187">
        <v>0</v>
      </c>
      <c r="S54" s="187">
        <v>0</v>
      </c>
      <c r="T54" s="187">
        <f t="shared" ref="T54" si="173">SUM(R54:S54)</f>
        <v>0</v>
      </c>
      <c r="U54" s="187">
        <f t="shared" si="156"/>
        <v>0</v>
      </c>
      <c r="V54" s="187">
        <v>0</v>
      </c>
      <c r="W54" s="187">
        <v>0</v>
      </c>
      <c r="X54" s="187">
        <f t="shared" ref="X54" si="174">SUM(V54:W54)</f>
        <v>0</v>
      </c>
      <c r="Y54" s="187">
        <f t="shared" ref="Y54" si="175">X$1*X54</f>
        <v>0</v>
      </c>
      <c r="Z54" s="187">
        <v>0</v>
      </c>
      <c r="AA54" s="187">
        <v>0</v>
      </c>
      <c r="AB54" s="187">
        <f t="shared" ref="AB54" si="176">SUM(Z54:AA54)</f>
        <v>0</v>
      </c>
      <c r="AC54" s="187">
        <f t="shared" ref="AC54" si="177">AB$1*AB54</f>
        <v>0</v>
      </c>
      <c r="AD54" s="187">
        <v>0</v>
      </c>
      <c r="AE54" s="187">
        <v>0</v>
      </c>
      <c r="AF54" s="187">
        <f t="shared" ref="AF54" si="178">SUM(AD54:AE54)</f>
        <v>0</v>
      </c>
      <c r="AG54" s="187">
        <f t="shared" ref="AG54" si="179">AF$1*AF54</f>
        <v>0</v>
      </c>
      <c r="AH54" s="187">
        <v>0</v>
      </c>
      <c r="AI54" s="187">
        <v>0</v>
      </c>
      <c r="AJ54" s="187">
        <f t="shared" ref="AJ54" si="180">SUM(AH54:AI54)</f>
        <v>0</v>
      </c>
      <c r="AK54" s="187">
        <f t="shared" ref="AK54" si="181">AJ$1*AJ54</f>
        <v>0</v>
      </c>
      <c r="AL54" s="187">
        <v>0</v>
      </c>
      <c r="AM54" s="187">
        <v>0</v>
      </c>
      <c r="AN54" s="187">
        <f t="shared" ref="AN54" si="182">SUM(AL54:AM54)</f>
        <v>0</v>
      </c>
      <c r="AO54" s="187">
        <f t="shared" ref="AO54" si="183">AN$1*AN54</f>
        <v>0</v>
      </c>
      <c r="AP54" s="187">
        <v>0</v>
      </c>
      <c r="AQ54" s="187">
        <v>0</v>
      </c>
      <c r="AR54" s="187">
        <f t="shared" ref="AR54" si="184">SUM(AP54:AQ54)</f>
        <v>0</v>
      </c>
      <c r="AS54" s="187">
        <f t="shared" ref="AS54" si="185">AR$1*AR54</f>
        <v>0</v>
      </c>
      <c r="AT54" s="187">
        <f t="shared" si="169"/>
        <v>5366636.6399999997</v>
      </c>
    </row>
    <row r="55" spans="1:46" ht="14.5" x14ac:dyDescent="0.35">
      <c r="A55" s="177"/>
      <c r="B55" s="82"/>
      <c r="C55" s="83" t="s">
        <v>88</v>
      </c>
      <c r="D55" s="105" t="s">
        <v>252</v>
      </c>
      <c r="E55" s="96">
        <f t="shared" si="150"/>
        <v>0</v>
      </c>
      <c r="F55" s="85">
        <v>5377650</v>
      </c>
      <c r="G55" s="97"/>
      <c r="H55" s="98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</row>
    <row r="56" spans="1:46" ht="14.5" x14ac:dyDescent="0.35">
      <c r="A56" s="177"/>
      <c r="B56" s="82"/>
      <c r="C56" s="83" t="s">
        <v>115</v>
      </c>
      <c r="D56" s="105" t="s">
        <v>253</v>
      </c>
      <c r="E56" s="96">
        <f t="shared" si="150"/>
        <v>0</v>
      </c>
      <c r="F56" s="85">
        <v>0</v>
      </c>
      <c r="G56" s="97"/>
      <c r="H56" s="98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</row>
    <row r="57" spans="1:46" x14ac:dyDescent="0.25">
      <c r="A57" s="177"/>
      <c r="B57" s="82">
        <v>2</v>
      </c>
      <c r="C57" s="83"/>
      <c r="D57" s="82" t="s">
        <v>254</v>
      </c>
      <c r="E57" s="96">
        <f t="shared" si="150"/>
        <v>23309.46</v>
      </c>
      <c r="F57" s="85">
        <v>0</v>
      </c>
      <c r="G57" s="97"/>
      <c r="H57" s="98"/>
      <c r="J57" s="187">
        <v>23309.46</v>
      </c>
      <c r="K57" s="187">
        <v>0</v>
      </c>
      <c r="L57" s="187">
        <f t="shared" ref="L57:L58" si="186">SUM(J57:K57)</f>
        <v>23309.46</v>
      </c>
      <c r="M57" s="187">
        <f t="shared" ref="M57:M58" si="187">L57</f>
        <v>23309.46</v>
      </c>
      <c r="N57" s="187">
        <v>0</v>
      </c>
      <c r="O57" s="187">
        <v>0</v>
      </c>
      <c r="P57" s="187">
        <f t="shared" ref="P57:P58" si="188">SUM(N57:O57)</f>
        <v>0</v>
      </c>
      <c r="Q57" s="187">
        <f t="shared" ref="Q57:Q58" si="189">P$1*P57</f>
        <v>0</v>
      </c>
      <c r="R57" s="187">
        <v>0</v>
      </c>
      <c r="S57" s="187">
        <v>0</v>
      </c>
      <c r="T57" s="187">
        <f t="shared" ref="T57:T58" si="190">SUM(R57:S57)</f>
        <v>0</v>
      </c>
      <c r="U57" s="187">
        <f t="shared" ref="U57:U58" si="191">T$1*T57</f>
        <v>0</v>
      </c>
      <c r="V57" s="187">
        <v>0</v>
      </c>
      <c r="W57" s="187">
        <v>0</v>
      </c>
      <c r="X57" s="187">
        <f t="shared" ref="X57:X58" si="192">SUM(V57:W57)</f>
        <v>0</v>
      </c>
      <c r="Y57" s="187">
        <f t="shared" ref="Y57:Y58" si="193">X$1*X57</f>
        <v>0</v>
      </c>
      <c r="Z57" s="187">
        <v>0</v>
      </c>
      <c r="AA57" s="187">
        <v>0</v>
      </c>
      <c r="AB57" s="187">
        <f t="shared" ref="AB57:AB58" si="194">SUM(Z57:AA57)</f>
        <v>0</v>
      </c>
      <c r="AC57" s="187">
        <f t="shared" ref="AC57:AC58" si="195">AB$1*AB57</f>
        <v>0</v>
      </c>
      <c r="AD57" s="187">
        <v>0</v>
      </c>
      <c r="AE57" s="187">
        <v>0</v>
      </c>
      <c r="AF57" s="187">
        <f t="shared" ref="AF57:AF58" si="196">SUM(AD57:AE57)</f>
        <v>0</v>
      </c>
      <c r="AG57" s="187">
        <f t="shared" ref="AG57:AG58" si="197">AF$1*AF57</f>
        <v>0</v>
      </c>
      <c r="AH57" s="187">
        <v>0</v>
      </c>
      <c r="AI57" s="187">
        <v>0</v>
      </c>
      <c r="AJ57" s="187">
        <f t="shared" ref="AJ57:AJ58" si="198">SUM(AH57:AI57)</f>
        <v>0</v>
      </c>
      <c r="AK57" s="187">
        <f t="shared" ref="AK57:AK58" si="199">AJ$1*AJ57</f>
        <v>0</v>
      </c>
      <c r="AL57" s="187">
        <v>0</v>
      </c>
      <c r="AM57" s="187">
        <v>0</v>
      </c>
      <c r="AN57" s="187">
        <f t="shared" ref="AN57:AN58" si="200">SUM(AL57:AM57)</f>
        <v>0</v>
      </c>
      <c r="AO57" s="187">
        <f t="shared" ref="AO57:AO58" si="201">AN$1*AN57</f>
        <v>0</v>
      </c>
      <c r="AP57" s="187">
        <v>0</v>
      </c>
      <c r="AQ57" s="187">
        <v>0</v>
      </c>
      <c r="AR57" s="187">
        <f t="shared" ref="AR57:AR58" si="202">SUM(AP57:AQ57)</f>
        <v>0</v>
      </c>
      <c r="AS57" s="187">
        <f t="shared" ref="AS57:AS58" si="203">AR$1*AR57</f>
        <v>0</v>
      </c>
      <c r="AT57" s="187">
        <f t="shared" ref="AT57:AT58" si="204">M57+Q57+U57+Y57+AC57+AG57+AK57+AO57+AS57</f>
        <v>23309.46</v>
      </c>
    </row>
    <row r="58" spans="1:46" ht="13" x14ac:dyDescent="0.3">
      <c r="A58" s="177"/>
      <c r="B58" s="82">
        <v>3</v>
      </c>
      <c r="C58" s="138"/>
      <c r="D58" s="82" t="s">
        <v>255</v>
      </c>
      <c r="E58" s="96">
        <f t="shared" si="150"/>
        <v>3160.79</v>
      </c>
      <c r="F58" s="85">
        <v>0</v>
      </c>
      <c r="G58" s="97"/>
      <c r="H58" s="98"/>
      <c r="J58" s="187">
        <v>0</v>
      </c>
      <c r="K58" s="187">
        <v>0</v>
      </c>
      <c r="L58" s="187">
        <f t="shared" si="186"/>
        <v>0</v>
      </c>
      <c r="M58" s="187">
        <f t="shared" si="187"/>
        <v>0</v>
      </c>
      <c r="N58" s="187">
        <v>0</v>
      </c>
      <c r="O58" s="187">
        <v>0</v>
      </c>
      <c r="P58" s="187">
        <f t="shared" si="188"/>
        <v>0</v>
      </c>
      <c r="Q58" s="187">
        <f t="shared" si="189"/>
        <v>0</v>
      </c>
      <c r="R58" s="187">
        <v>0</v>
      </c>
      <c r="S58" s="187">
        <v>0</v>
      </c>
      <c r="T58" s="187">
        <f t="shared" si="190"/>
        <v>0</v>
      </c>
      <c r="U58" s="187">
        <f t="shared" si="191"/>
        <v>0</v>
      </c>
      <c r="V58" s="187">
        <v>25471.73</v>
      </c>
      <c r="W58" s="187">
        <v>0</v>
      </c>
      <c r="X58" s="187">
        <f t="shared" si="192"/>
        <v>25471.73</v>
      </c>
      <c r="Y58" s="187">
        <f t="shared" si="193"/>
        <v>3160.7869757000003</v>
      </c>
      <c r="Z58" s="187">
        <v>0</v>
      </c>
      <c r="AA58" s="187">
        <v>0</v>
      </c>
      <c r="AB58" s="187">
        <f t="shared" si="194"/>
        <v>0</v>
      </c>
      <c r="AC58" s="187">
        <f t="shared" si="195"/>
        <v>0</v>
      </c>
      <c r="AD58" s="187">
        <v>0</v>
      </c>
      <c r="AE58" s="187">
        <v>0</v>
      </c>
      <c r="AF58" s="187">
        <f t="shared" si="196"/>
        <v>0</v>
      </c>
      <c r="AG58" s="187">
        <f t="shared" si="197"/>
        <v>0</v>
      </c>
      <c r="AH58" s="187">
        <v>0</v>
      </c>
      <c r="AI58" s="187">
        <v>0</v>
      </c>
      <c r="AJ58" s="187">
        <f t="shared" si="198"/>
        <v>0</v>
      </c>
      <c r="AK58" s="187">
        <f t="shared" si="199"/>
        <v>0</v>
      </c>
      <c r="AL58" s="187">
        <v>0</v>
      </c>
      <c r="AM58" s="187">
        <v>0</v>
      </c>
      <c r="AN58" s="187">
        <f t="shared" si="200"/>
        <v>0</v>
      </c>
      <c r="AO58" s="187">
        <f t="shared" si="201"/>
        <v>0</v>
      </c>
      <c r="AP58" s="187">
        <v>0</v>
      </c>
      <c r="AQ58" s="187">
        <v>0</v>
      </c>
      <c r="AR58" s="187">
        <f t="shared" si="202"/>
        <v>0</v>
      </c>
      <c r="AS58" s="187">
        <f t="shared" si="203"/>
        <v>0</v>
      </c>
      <c r="AT58" s="187">
        <f t="shared" si="204"/>
        <v>3160.7869757000003</v>
      </c>
    </row>
    <row r="59" spans="1:46" ht="13.5" thickBot="1" x14ac:dyDescent="0.35">
      <c r="A59" s="177"/>
      <c r="B59" s="82"/>
      <c r="C59" s="83"/>
      <c r="D59" s="196" t="s">
        <v>256</v>
      </c>
      <c r="E59" s="205">
        <f>SUM(E52:E58)</f>
        <v>5608382.3300000001</v>
      </c>
      <c r="F59" s="205">
        <f>SUM(F52:F58)</f>
        <v>5608688</v>
      </c>
      <c r="G59" s="206"/>
      <c r="H59" s="207"/>
      <c r="J59" s="208">
        <f t="shared" ref="J59:AT59" si="205">SUM(J52:J58)</f>
        <v>5389946.0999999996</v>
      </c>
      <c r="K59" s="208">
        <f t="shared" si="205"/>
        <v>0</v>
      </c>
      <c r="L59" s="208">
        <f t="shared" si="205"/>
        <v>5389946.0999999996</v>
      </c>
      <c r="M59" s="208">
        <f t="shared" si="205"/>
        <v>5389946.0999999996</v>
      </c>
      <c r="N59" s="208">
        <f t="shared" si="205"/>
        <v>212416</v>
      </c>
      <c r="O59" s="208">
        <f t="shared" si="205"/>
        <v>0</v>
      </c>
      <c r="P59" s="208">
        <f t="shared" si="205"/>
        <v>212416</v>
      </c>
      <c r="Q59" s="208">
        <f t="shared" si="205"/>
        <v>212416</v>
      </c>
      <c r="R59" s="208">
        <f t="shared" si="205"/>
        <v>0</v>
      </c>
      <c r="S59" s="208">
        <f t="shared" si="205"/>
        <v>0</v>
      </c>
      <c r="T59" s="208">
        <f t="shared" si="205"/>
        <v>0</v>
      </c>
      <c r="U59" s="208">
        <f t="shared" si="205"/>
        <v>0</v>
      </c>
      <c r="V59" s="208">
        <f t="shared" si="205"/>
        <v>48514.979999999996</v>
      </c>
      <c r="W59" s="208">
        <f t="shared" si="205"/>
        <v>0</v>
      </c>
      <c r="X59" s="208">
        <f t="shared" si="205"/>
        <v>48514.979999999996</v>
      </c>
      <c r="Y59" s="208">
        <f t="shared" si="205"/>
        <v>6020.2238682000007</v>
      </c>
      <c r="Z59" s="208">
        <f t="shared" si="205"/>
        <v>0</v>
      </c>
      <c r="AA59" s="208">
        <f t="shared" si="205"/>
        <v>0</v>
      </c>
      <c r="AB59" s="208">
        <f t="shared" si="205"/>
        <v>0</v>
      </c>
      <c r="AC59" s="208">
        <f t="shared" si="205"/>
        <v>0</v>
      </c>
      <c r="AD59" s="208">
        <f t="shared" si="205"/>
        <v>0</v>
      </c>
      <c r="AE59" s="208">
        <f t="shared" si="205"/>
        <v>0</v>
      </c>
      <c r="AF59" s="208">
        <f t="shared" si="205"/>
        <v>0</v>
      </c>
      <c r="AG59" s="208">
        <f t="shared" si="205"/>
        <v>0</v>
      </c>
      <c r="AH59" s="208">
        <f t="shared" si="205"/>
        <v>0</v>
      </c>
      <c r="AI59" s="208">
        <f t="shared" si="205"/>
        <v>0</v>
      </c>
      <c r="AJ59" s="208">
        <f t="shared" si="205"/>
        <v>0</v>
      </c>
      <c r="AK59" s="208">
        <f t="shared" si="205"/>
        <v>0</v>
      </c>
      <c r="AL59" s="208">
        <f t="shared" si="205"/>
        <v>0</v>
      </c>
      <c r="AM59" s="208">
        <f t="shared" si="205"/>
        <v>0</v>
      </c>
      <c r="AN59" s="208">
        <f t="shared" si="205"/>
        <v>0</v>
      </c>
      <c r="AO59" s="208">
        <f t="shared" si="205"/>
        <v>0</v>
      </c>
      <c r="AP59" s="208">
        <f t="shared" si="205"/>
        <v>0</v>
      </c>
      <c r="AQ59" s="208">
        <f t="shared" si="205"/>
        <v>0</v>
      </c>
      <c r="AR59" s="208">
        <f t="shared" si="205"/>
        <v>0</v>
      </c>
      <c r="AS59" s="208">
        <f t="shared" si="205"/>
        <v>0</v>
      </c>
      <c r="AT59" s="208">
        <f t="shared" si="205"/>
        <v>5608382.3238682002</v>
      </c>
    </row>
    <row r="60" spans="1:46" ht="16" thickBot="1" x14ac:dyDescent="0.4">
      <c r="A60" s="177"/>
      <c r="B60" s="82"/>
      <c r="C60" s="83"/>
      <c r="D60" s="209" t="s">
        <v>257</v>
      </c>
      <c r="E60" s="210">
        <f>E14+E26+E29+E49+E59</f>
        <v>15829802.860000005</v>
      </c>
      <c r="F60" s="210">
        <f>F14+F26+F29+F49+F59</f>
        <v>25081698</v>
      </c>
      <c r="G60" s="211"/>
      <c r="H60" s="212"/>
      <c r="J60" s="213">
        <f t="shared" ref="J60:AT60" si="206">J14+J26+J29+J49+J59</f>
        <v>15191201.49</v>
      </c>
      <c r="K60" s="213">
        <f t="shared" si="206"/>
        <v>581987.75343709998</v>
      </c>
      <c r="L60" s="213">
        <f t="shared" si="206"/>
        <v>15773189.243437102</v>
      </c>
      <c r="M60" s="213">
        <f t="shared" si="206"/>
        <v>15773189.243437102</v>
      </c>
      <c r="N60" s="213">
        <f t="shared" si="206"/>
        <v>844376</v>
      </c>
      <c r="O60" s="213">
        <f t="shared" si="206"/>
        <v>-904334</v>
      </c>
      <c r="P60" s="213">
        <f t="shared" si="206"/>
        <v>-59958</v>
      </c>
      <c r="Q60" s="213">
        <f t="shared" si="206"/>
        <v>-59958</v>
      </c>
      <c r="R60" s="213">
        <f t="shared" si="206"/>
        <v>0</v>
      </c>
      <c r="S60" s="213">
        <f t="shared" si="206"/>
        <v>0</v>
      </c>
      <c r="T60" s="213">
        <f t="shared" si="206"/>
        <v>0</v>
      </c>
      <c r="U60" s="213">
        <f t="shared" si="206"/>
        <v>0</v>
      </c>
      <c r="V60" s="213">
        <f t="shared" si="206"/>
        <v>1467695.4700000002</v>
      </c>
      <c r="W60" s="213">
        <f t="shared" si="206"/>
        <v>-75627.67343710002</v>
      </c>
      <c r="X60" s="213">
        <f t="shared" si="206"/>
        <v>1392067.7965629001</v>
      </c>
      <c r="Y60" s="213">
        <f t="shared" si="206"/>
        <v>116571.62243520001</v>
      </c>
      <c r="Z60" s="213">
        <f t="shared" si="206"/>
        <v>0</v>
      </c>
      <c r="AA60" s="213">
        <f t="shared" si="206"/>
        <v>0</v>
      </c>
      <c r="AB60" s="213">
        <f t="shared" si="206"/>
        <v>0</v>
      </c>
      <c r="AC60" s="213">
        <f t="shared" si="206"/>
        <v>0</v>
      </c>
      <c r="AD60" s="213">
        <f t="shared" si="206"/>
        <v>0</v>
      </c>
      <c r="AE60" s="213">
        <f t="shared" si="206"/>
        <v>0</v>
      </c>
      <c r="AF60" s="213">
        <f t="shared" si="206"/>
        <v>0</v>
      </c>
      <c r="AG60" s="213">
        <f t="shared" si="206"/>
        <v>0</v>
      </c>
      <c r="AH60" s="213">
        <f t="shared" si="206"/>
        <v>0</v>
      </c>
      <c r="AI60" s="213">
        <f t="shared" si="206"/>
        <v>0</v>
      </c>
      <c r="AJ60" s="213">
        <f t="shared" si="206"/>
        <v>0</v>
      </c>
      <c r="AK60" s="213">
        <f t="shared" si="206"/>
        <v>0</v>
      </c>
      <c r="AL60" s="213">
        <f t="shared" si="206"/>
        <v>0</v>
      </c>
      <c r="AM60" s="213">
        <f t="shared" si="206"/>
        <v>0</v>
      </c>
      <c r="AN60" s="213">
        <f t="shared" si="206"/>
        <v>0</v>
      </c>
      <c r="AO60" s="213">
        <f t="shared" si="206"/>
        <v>0</v>
      </c>
      <c r="AP60" s="213">
        <f t="shared" si="206"/>
        <v>0</v>
      </c>
      <c r="AQ60" s="213">
        <f t="shared" si="206"/>
        <v>0</v>
      </c>
      <c r="AR60" s="213">
        <f t="shared" si="206"/>
        <v>0</v>
      </c>
      <c r="AS60" s="213">
        <f t="shared" si="206"/>
        <v>0</v>
      </c>
      <c r="AT60" s="213">
        <f t="shared" si="206"/>
        <v>15829802.865872301</v>
      </c>
    </row>
    <row r="61" spans="1:46" ht="15.5" x14ac:dyDescent="0.35">
      <c r="A61" s="177"/>
      <c r="B61" s="82"/>
      <c r="C61" s="83"/>
      <c r="D61" s="209"/>
      <c r="E61" s="214"/>
      <c r="F61" s="214"/>
      <c r="G61" s="215"/>
      <c r="H61" s="216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</row>
    <row r="62" spans="1:46" ht="13" x14ac:dyDescent="0.3">
      <c r="A62" s="177"/>
      <c r="B62" s="82"/>
      <c r="C62" s="83"/>
      <c r="D62" s="218" t="s">
        <v>258</v>
      </c>
      <c r="E62" s="96"/>
      <c r="F62" s="96"/>
      <c r="G62" s="97"/>
      <c r="H62" s="98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</row>
    <row r="63" spans="1:46" x14ac:dyDescent="0.25">
      <c r="A63" s="177"/>
      <c r="B63" s="82"/>
      <c r="C63" s="83"/>
      <c r="D63" s="219" t="s">
        <v>259</v>
      </c>
      <c r="E63" s="96">
        <f t="shared" ref="E63:E69" si="207">ROUND(AT63,2)</f>
        <v>169227.18</v>
      </c>
      <c r="F63" s="85">
        <v>153939</v>
      </c>
      <c r="G63" s="97"/>
      <c r="H63" s="98"/>
      <c r="J63" s="187">
        <v>153938.70000000001</v>
      </c>
      <c r="K63" s="187">
        <v>0</v>
      </c>
      <c r="L63" s="187">
        <f t="shared" ref="L63:L69" si="208">SUM(J63:K63)</f>
        <v>153938.70000000001</v>
      </c>
      <c r="M63" s="187">
        <f t="shared" ref="M63:M69" si="209">L63</f>
        <v>153938.70000000001</v>
      </c>
      <c r="N63" s="187">
        <v>0</v>
      </c>
      <c r="O63" s="187">
        <v>0</v>
      </c>
      <c r="P63" s="187">
        <f t="shared" ref="P63:P69" si="210">SUM(N63:O63)</f>
        <v>0</v>
      </c>
      <c r="Q63" s="187">
        <f t="shared" ref="Q63:Q69" si="211">P$1*P63</f>
        <v>0</v>
      </c>
      <c r="R63" s="187">
        <v>0</v>
      </c>
      <c r="S63" s="187">
        <v>0</v>
      </c>
      <c r="T63" s="187">
        <f t="shared" ref="T63:T69" si="212">SUM(R63:S63)</f>
        <v>0</v>
      </c>
      <c r="U63" s="187">
        <f t="shared" ref="U63:U69" si="213">T$1*T63</f>
        <v>0</v>
      </c>
      <c r="V63" s="187">
        <v>123204.8</v>
      </c>
      <c r="W63" s="187">
        <v>0</v>
      </c>
      <c r="X63" s="187">
        <f t="shared" ref="X63:X69" si="214">SUM(V63:W63)</f>
        <v>123204.8</v>
      </c>
      <c r="Y63" s="187">
        <f t="shared" ref="Y63:Y69" si="215">X$1*X63</f>
        <v>15288.483632000001</v>
      </c>
      <c r="Z63" s="187">
        <v>0</v>
      </c>
      <c r="AA63" s="187">
        <v>0</v>
      </c>
      <c r="AB63" s="187">
        <f t="shared" ref="AB63:AB69" si="216">SUM(Z63:AA63)</f>
        <v>0</v>
      </c>
      <c r="AC63" s="187">
        <f t="shared" ref="AC63:AC69" si="217">AB$1*AB63</f>
        <v>0</v>
      </c>
      <c r="AD63" s="187">
        <v>0</v>
      </c>
      <c r="AE63" s="187">
        <v>0</v>
      </c>
      <c r="AF63" s="187">
        <f t="shared" ref="AF63:AF69" si="218">SUM(AD63:AE63)</f>
        <v>0</v>
      </c>
      <c r="AG63" s="187">
        <f t="shared" ref="AG63:AG69" si="219">AF$1*AF63</f>
        <v>0</v>
      </c>
      <c r="AH63" s="187">
        <v>0</v>
      </c>
      <c r="AI63" s="187">
        <v>0</v>
      </c>
      <c r="AJ63" s="187">
        <f t="shared" ref="AJ63:AJ69" si="220">SUM(AH63:AI63)</f>
        <v>0</v>
      </c>
      <c r="AK63" s="187">
        <f t="shared" ref="AK63:AK69" si="221">AJ$1*AJ63</f>
        <v>0</v>
      </c>
      <c r="AL63" s="187">
        <v>0</v>
      </c>
      <c r="AM63" s="187">
        <v>0</v>
      </c>
      <c r="AN63" s="187">
        <f t="shared" ref="AN63:AN69" si="222">SUM(AL63:AM63)</f>
        <v>0</v>
      </c>
      <c r="AO63" s="187">
        <f t="shared" ref="AO63:AO69" si="223">AN$1*AN63</f>
        <v>0</v>
      </c>
      <c r="AP63" s="187">
        <v>0</v>
      </c>
      <c r="AQ63" s="187">
        <v>0</v>
      </c>
      <c r="AR63" s="187">
        <f t="shared" ref="AR63:AR69" si="224">SUM(AP63:AQ63)</f>
        <v>0</v>
      </c>
      <c r="AS63" s="187">
        <f t="shared" ref="AS63:AS69" si="225">AR$1*AR63</f>
        <v>0</v>
      </c>
      <c r="AT63" s="187">
        <f t="shared" ref="AT63:AT69" si="226">M63+Q63+U63+Y63+AC63+AG63+AK63+AO63+AS63</f>
        <v>169227.183632</v>
      </c>
    </row>
    <row r="64" spans="1:46" x14ac:dyDescent="0.25">
      <c r="A64" s="177"/>
      <c r="B64" s="82"/>
      <c r="C64" s="83"/>
      <c r="D64" s="102" t="s">
        <v>260</v>
      </c>
      <c r="E64" s="96">
        <f t="shared" si="207"/>
        <v>1639339.99</v>
      </c>
      <c r="F64" s="85">
        <v>1639340</v>
      </c>
      <c r="G64" s="97"/>
      <c r="H64" s="98"/>
      <c r="J64" s="187">
        <v>1639339.99</v>
      </c>
      <c r="K64" s="187">
        <v>0</v>
      </c>
      <c r="L64" s="187">
        <f t="shared" si="208"/>
        <v>1639339.99</v>
      </c>
      <c r="M64" s="187">
        <f t="shared" si="209"/>
        <v>1639339.99</v>
      </c>
      <c r="N64" s="187">
        <v>0</v>
      </c>
      <c r="O64" s="187">
        <v>0</v>
      </c>
      <c r="P64" s="187">
        <f t="shared" si="210"/>
        <v>0</v>
      </c>
      <c r="Q64" s="187">
        <f t="shared" si="211"/>
        <v>0</v>
      </c>
      <c r="R64" s="187">
        <v>0</v>
      </c>
      <c r="S64" s="187">
        <v>0</v>
      </c>
      <c r="T64" s="187">
        <f t="shared" si="212"/>
        <v>0</v>
      </c>
      <c r="U64" s="187">
        <f t="shared" si="213"/>
        <v>0</v>
      </c>
      <c r="V64" s="187">
        <v>0</v>
      </c>
      <c r="W64" s="187">
        <v>0</v>
      </c>
      <c r="X64" s="187">
        <f t="shared" si="214"/>
        <v>0</v>
      </c>
      <c r="Y64" s="187">
        <f t="shared" si="215"/>
        <v>0</v>
      </c>
      <c r="Z64" s="187">
        <v>0</v>
      </c>
      <c r="AA64" s="187">
        <v>0</v>
      </c>
      <c r="AB64" s="187">
        <f t="shared" si="216"/>
        <v>0</v>
      </c>
      <c r="AC64" s="187">
        <f t="shared" si="217"/>
        <v>0</v>
      </c>
      <c r="AD64" s="187">
        <v>0</v>
      </c>
      <c r="AE64" s="187">
        <v>0</v>
      </c>
      <c r="AF64" s="187">
        <f t="shared" si="218"/>
        <v>0</v>
      </c>
      <c r="AG64" s="187">
        <f t="shared" si="219"/>
        <v>0</v>
      </c>
      <c r="AH64" s="187">
        <v>0</v>
      </c>
      <c r="AI64" s="187">
        <v>0</v>
      </c>
      <c r="AJ64" s="187">
        <f t="shared" si="220"/>
        <v>0</v>
      </c>
      <c r="AK64" s="187">
        <f t="shared" si="221"/>
        <v>0</v>
      </c>
      <c r="AL64" s="187">
        <v>0</v>
      </c>
      <c r="AM64" s="187">
        <v>0</v>
      </c>
      <c r="AN64" s="187">
        <f t="shared" si="222"/>
        <v>0</v>
      </c>
      <c r="AO64" s="187">
        <f t="shared" si="223"/>
        <v>0</v>
      </c>
      <c r="AP64" s="187">
        <v>0</v>
      </c>
      <c r="AQ64" s="187">
        <v>0</v>
      </c>
      <c r="AR64" s="187">
        <f t="shared" si="224"/>
        <v>0</v>
      </c>
      <c r="AS64" s="187">
        <f t="shared" si="225"/>
        <v>0</v>
      </c>
      <c r="AT64" s="187">
        <f t="shared" si="226"/>
        <v>1639339.99</v>
      </c>
    </row>
    <row r="65" spans="1:46" x14ac:dyDescent="0.25">
      <c r="A65" s="177"/>
      <c r="B65" s="82"/>
      <c r="C65" s="83"/>
      <c r="D65" s="102" t="s">
        <v>261</v>
      </c>
      <c r="E65" s="96">
        <f t="shared" si="207"/>
        <v>0</v>
      </c>
      <c r="F65" s="85">
        <v>0</v>
      </c>
      <c r="G65" s="97"/>
      <c r="H65" s="98"/>
      <c r="J65" s="187">
        <v>0</v>
      </c>
      <c r="K65" s="187">
        <v>0</v>
      </c>
      <c r="L65" s="187">
        <f t="shared" si="208"/>
        <v>0</v>
      </c>
      <c r="M65" s="187">
        <f t="shared" si="209"/>
        <v>0</v>
      </c>
      <c r="N65" s="187">
        <v>0</v>
      </c>
      <c r="O65" s="187">
        <v>0</v>
      </c>
      <c r="P65" s="187">
        <f t="shared" si="210"/>
        <v>0</v>
      </c>
      <c r="Q65" s="187">
        <f t="shared" si="211"/>
        <v>0</v>
      </c>
      <c r="R65" s="187">
        <v>0</v>
      </c>
      <c r="S65" s="187">
        <v>0</v>
      </c>
      <c r="T65" s="187">
        <f t="shared" si="212"/>
        <v>0</v>
      </c>
      <c r="U65" s="187">
        <f t="shared" si="213"/>
        <v>0</v>
      </c>
      <c r="V65" s="187">
        <v>0</v>
      </c>
      <c r="W65" s="187">
        <v>0</v>
      </c>
      <c r="X65" s="187">
        <f t="shared" si="214"/>
        <v>0</v>
      </c>
      <c r="Y65" s="187">
        <f t="shared" si="215"/>
        <v>0</v>
      </c>
      <c r="Z65" s="187">
        <v>0</v>
      </c>
      <c r="AA65" s="187">
        <v>0</v>
      </c>
      <c r="AB65" s="187">
        <f t="shared" si="216"/>
        <v>0</v>
      </c>
      <c r="AC65" s="187">
        <f t="shared" si="217"/>
        <v>0</v>
      </c>
      <c r="AD65" s="187">
        <v>0</v>
      </c>
      <c r="AE65" s="187">
        <v>0</v>
      </c>
      <c r="AF65" s="187">
        <f t="shared" si="218"/>
        <v>0</v>
      </c>
      <c r="AG65" s="187">
        <f t="shared" si="219"/>
        <v>0</v>
      </c>
      <c r="AH65" s="187">
        <v>0</v>
      </c>
      <c r="AI65" s="187">
        <v>0</v>
      </c>
      <c r="AJ65" s="187">
        <f t="shared" si="220"/>
        <v>0</v>
      </c>
      <c r="AK65" s="187">
        <f t="shared" si="221"/>
        <v>0</v>
      </c>
      <c r="AL65" s="187">
        <v>0</v>
      </c>
      <c r="AM65" s="187">
        <v>0</v>
      </c>
      <c r="AN65" s="187">
        <f t="shared" si="222"/>
        <v>0</v>
      </c>
      <c r="AO65" s="187">
        <f t="shared" si="223"/>
        <v>0</v>
      </c>
      <c r="AP65" s="187">
        <v>0</v>
      </c>
      <c r="AQ65" s="187">
        <v>0</v>
      </c>
      <c r="AR65" s="187">
        <f t="shared" si="224"/>
        <v>0</v>
      </c>
      <c r="AS65" s="187">
        <f t="shared" si="225"/>
        <v>0</v>
      </c>
      <c r="AT65" s="187">
        <f t="shared" si="226"/>
        <v>0</v>
      </c>
    </row>
    <row r="66" spans="1:46" x14ac:dyDescent="0.25">
      <c r="A66" s="177"/>
      <c r="B66" s="82"/>
      <c r="C66" s="83"/>
      <c r="D66" s="102" t="s">
        <v>262</v>
      </c>
      <c r="E66" s="96">
        <f t="shared" si="207"/>
        <v>0</v>
      </c>
      <c r="F66" s="85">
        <v>0</v>
      </c>
      <c r="G66" s="97"/>
      <c r="H66" s="98"/>
      <c r="J66" s="187">
        <v>0</v>
      </c>
      <c r="K66" s="187">
        <v>0</v>
      </c>
      <c r="L66" s="187">
        <f t="shared" si="208"/>
        <v>0</v>
      </c>
      <c r="M66" s="187">
        <f t="shared" si="209"/>
        <v>0</v>
      </c>
      <c r="N66" s="187">
        <v>0</v>
      </c>
      <c r="O66" s="187">
        <v>0</v>
      </c>
      <c r="P66" s="187">
        <f t="shared" si="210"/>
        <v>0</v>
      </c>
      <c r="Q66" s="187">
        <f t="shared" si="211"/>
        <v>0</v>
      </c>
      <c r="R66" s="187">
        <v>0</v>
      </c>
      <c r="S66" s="187">
        <v>0</v>
      </c>
      <c r="T66" s="187">
        <f t="shared" si="212"/>
        <v>0</v>
      </c>
      <c r="U66" s="187">
        <f t="shared" si="213"/>
        <v>0</v>
      </c>
      <c r="V66" s="187">
        <v>0</v>
      </c>
      <c r="W66" s="187">
        <v>0</v>
      </c>
      <c r="X66" s="187">
        <f t="shared" si="214"/>
        <v>0</v>
      </c>
      <c r="Y66" s="187">
        <f t="shared" si="215"/>
        <v>0</v>
      </c>
      <c r="Z66" s="187">
        <v>0</v>
      </c>
      <c r="AA66" s="187">
        <v>0</v>
      </c>
      <c r="AB66" s="187">
        <f t="shared" si="216"/>
        <v>0</v>
      </c>
      <c r="AC66" s="187">
        <f t="shared" si="217"/>
        <v>0</v>
      </c>
      <c r="AD66" s="187">
        <v>0</v>
      </c>
      <c r="AE66" s="187">
        <v>0</v>
      </c>
      <c r="AF66" s="187">
        <f t="shared" si="218"/>
        <v>0</v>
      </c>
      <c r="AG66" s="187">
        <f t="shared" si="219"/>
        <v>0</v>
      </c>
      <c r="AH66" s="187">
        <v>0</v>
      </c>
      <c r="AI66" s="187">
        <v>0</v>
      </c>
      <c r="AJ66" s="187">
        <f t="shared" si="220"/>
        <v>0</v>
      </c>
      <c r="AK66" s="187">
        <f t="shared" si="221"/>
        <v>0</v>
      </c>
      <c r="AL66" s="187">
        <v>0</v>
      </c>
      <c r="AM66" s="187">
        <v>0</v>
      </c>
      <c r="AN66" s="187">
        <f t="shared" si="222"/>
        <v>0</v>
      </c>
      <c r="AO66" s="187">
        <f t="shared" si="223"/>
        <v>0</v>
      </c>
      <c r="AP66" s="187">
        <v>0</v>
      </c>
      <c r="AQ66" s="187">
        <v>0</v>
      </c>
      <c r="AR66" s="187">
        <f t="shared" si="224"/>
        <v>0</v>
      </c>
      <c r="AS66" s="187">
        <f t="shared" si="225"/>
        <v>0</v>
      </c>
      <c r="AT66" s="187">
        <f t="shared" si="226"/>
        <v>0</v>
      </c>
    </row>
    <row r="67" spans="1:46" x14ac:dyDescent="0.25">
      <c r="A67" s="177"/>
      <c r="B67" s="82"/>
      <c r="C67" s="83"/>
      <c r="D67" s="102" t="s">
        <v>263</v>
      </c>
      <c r="E67" s="96">
        <f t="shared" si="207"/>
        <v>0</v>
      </c>
      <c r="F67" s="85">
        <v>0</v>
      </c>
      <c r="G67" s="97"/>
      <c r="H67" s="98"/>
      <c r="J67" s="187">
        <v>0</v>
      </c>
      <c r="K67" s="187">
        <v>0</v>
      </c>
      <c r="L67" s="187">
        <f t="shared" si="208"/>
        <v>0</v>
      </c>
      <c r="M67" s="187">
        <f t="shared" si="209"/>
        <v>0</v>
      </c>
      <c r="N67" s="187">
        <v>0</v>
      </c>
      <c r="O67" s="187">
        <v>0</v>
      </c>
      <c r="P67" s="187">
        <f t="shared" si="210"/>
        <v>0</v>
      </c>
      <c r="Q67" s="187">
        <f t="shared" si="211"/>
        <v>0</v>
      </c>
      <c r="R67" s="187">
        <v>0</v>
      </c>
      <c r="S67" s="187">
        <v>0</v>
      </c>
      <c r="T67" s="187">
        <f t="shared" si="212"/>
        <v>0</v>
      </c>
      <c r="U67" s="187">
        <f t="shared" si="213"/>
        <v>0</v>
      </c>
      <c r="V67" s="187">
        <v>0</v>
      </c>
      <c r="W67" s="187">
        <v>0</v>
      </c>
      <c r="X67" s="187">
        <f t="shared" si="214"/>
        <v>0</v>
      </c>
      <c r="Y67" s="187">
        <f t="shared" si="215"/>
        <v>0</v>
      </c>
      <c r="Z67" s="187">
        <v>0</v>
      </c>
      <c r="AA67" s="187">
        <v>0</v>
      </c>
      <c r="AB67" s="187">
        <f t="shared" si="216"/>
        <v>0</v>
      </c>
      <c r="AC67" s="187">
        <f t="shared" si="217"/>
        <v>0</v>
      </c>
      <c r="AD67" s="187">
        <v>0</v>
      </c>
      <c r="AE67" s="187">
        <v>0</v>
      </c>
      <c r="AF67" s="187">
        <f t="shared" si="218"/>
        <v>0</v>
      </c>
      <c r="AG67" s="187">
        <f t="shared" si="219"/>
        <v>0</v>
      </c>
      <c r="AH67" s="187">
        <v>0</v>
      </c>
      <c r="AI67" s="187">
        <v>0</v>
      </c>
      <c r="AJ67" s="187">
        <f t="shared" si="220"/>
        <v>0</v>
      </c>
      <c r="AK67" s="187">
        <f t="shared" si="221"/>
        <v>0</v>
      </c>
      <c r="AL67" s="187">
        <v>0</v>
      </c>
      <c r="AM67" s="187">
        <v>0</v>
      </c>
      <c r="AN67" s="187">
        <f t="shared" si="222"/>
        <v>0</v>
      </c>
      <c r="AO67" s="187">
        <f t="shared" si="223"/>
        <v>0</v>
      </c>
      <c r="AP67" s="187">
        <v>0</v>
      </c>
      <c r="AQ67" s="187">
        <v>0</v>
      </c>
      <c r="AR67" s="187">
        <f t="shared" si="224"/>
        <v>0</v>
      </c>
      <c r="AS67" s="187">
        <f t="shared" si="225"/>
        <v>0</v>
      </c>
      <c r="AT67" s="187">
        <f t="shared" si="226"/>
        <v>0</v>
      </c>
    </row>
    <row r="68" spans="1:46" x14ac:dyDescent="0.25">
      <c r="A68" s="177"/>
      <c r="B68" s="82"/>
      <c r="C68" s="83"/>
      <c r="D68" s="102" t="s">
        <v>264</v>
      </c>
      <c r="E68" s="96">
        <f t="shared" si="207"/>
        <v>0</v>
      </c>
      <c r="F68" s="85">
        <v>0</v>
      </c>
      <c r="G68" s="97"/>
      <c r="H68" s="98"/>
      <c r="J68" s="187">
        <v>0</v>
      </c>
      <c r="K68" s="187">
        <v>0</v>
      </c>
      <c r="L68" s="187">
        <f t="shared" si="208"/>
        <v>0</v>
      </c>
      <c r="M68" s="187">
        <f t="shared" si="209"/>
        <v>0</v>
      </c>
      <c r="N68" s="187">
        <v>0</v>
      </c>
      <c r="O68" s="187">
        <v>0</v>
      </c>
      <c r="P68" s="187">
        <f t="shared" si="210"/>
        <v>0</v>
      </c>
      <c r="Q68" s="187">
        <f t="shared" si="211"/>
        <v>0</v>
      </c>
      <c r="R68" s="187">
        <v>0</v>
      </c>
      <c r="S68" s="187">
        <v>0</v>
      </c>
      <c r="T68" s="187">
        <f t="shared" si="212"/>
        <v>0</v>
      </c>
      <c r="U68" s="187">
        <f t="shared" si="213"/>
        <v>0</v>
      </c>
      <c r="V68" s="187">
        <v>0</v>
      </c>
      <c r="W68" s="187">
        <v>0</v>
      </c>
      <c r="X68" s="187">
        <f t="shared" si="214"/>
        <v>0</v>
      </c>
      <c r="Y68" s="187">
        <f t="shared" si="215"/>
        <v>0</v>
      </c>
      <c r="Z68" s="187">
        <v>0</v>
      </c>
      <c r="AA68" s="187">
        <v>0</v>
      </c>
      <c r="AB68" s="187">
        <f t="shared" si="216"/>
        <v>0</v>
      </c>
      <c r="AC68" s="187">
        <f t="shared" si="217"/>
        <v>0</v>
      </c>
      <c r="AD68" s="187">
        <v>0</v>
      </c>
      <c r="AE68" s="187">
        <v>0</v>
      </c>
      <c r="AF68" s="187">
        <f t="shared" si="218"/>
        <v>0</v>
      </c>
      <c r="AG68" s="187">
        <f t="shared" si="219"/>
        <v>0</v>
      </c>
      <c r="AH68" s="187">
        <v>0</v>
      </c>
      <c r="AI68" s="187">
        <v>0</v>
      </c>
      <c r="AJ68" s="187">
        <f t="shared" si="220"/>
        <v>0</v>
      </c>
      <c r="AK68" s="187">
        <f t="shared" si="221"/>
        <v>0</v>
      </c>
      <c r="AL68" s="187">
        <v>0</v>
      </c>
      <c r="AM68" s="187">
        <v>0</v>
      </c>
      <c r="AN68" s="187">
        <f t="shared" si="222"/>
        <v>0</v>
      </c>
      <c r="AO68" s="187">
        <f t="shared" si="223"/>
        <v>0</v>
      </c>
      <c r="AP68" s="187">
        <v>0</v>
      </c>
      <c r="AQ68" s="187">
        <v>0</v>
      </c>
      <c r="AR68" s="187">
        <f t="shared" si="224"/>
        <v>0</v>
      </c>
      <c r="AS68" s="187">
        <f t="shared" si="225"/>
        <v>0</v>
      </c>
      <c r="AT68" s="187">
        <f t="shared" si="226"/>
        <v>0</v>
      </c>
    </row>
    <row r="69" spans="1:46" x14ac:dyDescent="0.25">
      <c r="A69" s="177"/>
      <c r="B69" s="82"/>
      <c r="C69" s="83"/>
      <c r="D69" s="102" t="s">
        <v>265</v>
      </c>
      <c r="E69" s="96">
        <f t="shared" si="207"/>
        <v>0</v>
      </c>
      <c r="F69" s="85">
        <v>0</v>
      </c>
      <c r="G69" s="97"/>
      <c r="H69" s="98"/>
      <c r="J69" s="187">
        <v>0</v>
      </c>
      <c r="K69" s="187">
        <v>0</v>
      </c>
      <c r="L69" s="187">
        <f t="shared" si="208"/>
        <v>0</v>
      </c>
      <c r="M69" s="187">
        <f t="shared" si="209"/>
        <v>0</v>
      </c>
      <c r="N69" s="187">
        <v>0</v>
      </c>
      <c r="O69" s="187">
        <v>0</v>
      </c>
      <c r="P69" s="187">
        <f t="shared" si="210"/>
        <v>0</v>
      </c>
      <c r="Q69" s="187">
        <f t="shared" si="211"/>
        <v>0</v>
      </c>
      <c r="R69" s="187">
        <v>0</v>
      </c>
      <c r="S69" s="187">
        <v>0</v>
      </c>
      <c r="T69" s="187">
        <f t="shared" si="212"/>
        <v>0</v>
      </c>
      <c r="U69" s="187">
        <f t="shared" si="213"/>
        <v>0</v>
      </c>
      <c r="V69" s="187">
        <v>0</v>
      </c>
      <c r="W69" s="187">
        <v>0</v>
      </c>
      <c r="X69" s="187">
        <f t="shared" si="214"/>
        <v>0</v>
      </c>
      <c r="Y69" s="187">
        <f t="shared" si="215"/>
        <v>0</v>
      </c>
      <c r="Z69" s="187">
        <v>0</v>
      </c>
      <c r="AA69" s="187">
        <v>0</v>
      </c>
      <c r="AB69" s="187">
        <f t="shared" si="216"/>
        <v>0</v>
      </c>
      <c r="AC69" s="187">
        <f t="shared" si="217"/>
        <v>0</v>
      </c>
      <c r="AD69" s="187">
        <v>0</v>
      </c>
      <c r="AE69" s="187">
        <v>0</v>
      </c>
      <c r="AF69" s="187">
        <f t="shared" si="218"/>
        <v>0</v>
      </c>
      <c r="AG69" s="187">
        <f t="shared" si="219"/>
        <v>0</v>
      </c>
      <c r="AH69" s="187">
        <v>0</v>
      </c>
      <c r="AI69" s="187">
        <v>0</v>
      </c>
      <c r="AJ69" s="187">
        <f t="shared" si="220"/>
        <v>0</v>
      </c>
      <c r="AK69" s="187">
        <f t="shared" si="221"/>
        <v>0</v>
      </c>
      <c r="AL69" s="187">
        <v>0</v>
      </c>
      <c r="AM69" s="187">
        <v>0</v>
      </c>
      <c r="AN69" s="187">
        <f t="shared" si="222"/>
        <v>0</v>
      </c>
      <c r="AO69" s="187">
        <f t="shared" si="223"/>
        <v>0</v>
      </c>
      <c r="AP69" s="187">
        <v>0</v>
      </c>
      <c r="AQ69" s="187">
        <v>0</v>
      </c>
      <c r="AR69" s="187">
        <f t="shared" si="224"/>
        <v>0</v>
      </c>
      <c r="AS69" s="187">
        <f t="shared" si="225"/>
        <v>0</v>
      </c>
      <c r="AT69" s="187">
        <f t="shared" si="226"/>
        <v>0</v>
      </c>
    </row>
    <row r="70" spans="1:46" ht="26.25" customHeight="1" thickBot="1" x14ac:dyDescent="0.35">
      <c r="A70" s="171"/>
      <c r="B70" s="77"/>
      <c r="C70" s="78"/>
      <c r="D70" s="220" t="s">
        <v>266</v>
      </c>
      <c r="E70" s="221">
        <f>SUM(E63:E69)</f>
        <v>1808567.17</v>
      </c>
      <c r="F70" s="221">
        <f>SUM(F63:F69)</f>
        <v>1793279</v>
      </c>
      <c r="G70" s="222"/>
      <c r="H70" s="223"/>
      <c r="J70" s="224">
        <f t="shared" ref="J70:AT70" si="227">SUM(J63:J69)</f>
        <v>1793278.69</v>
      </c>
      <c r="K70" s="224">
        <f t="shared" si="227"/>
        <v>0</v>
      </c>
      <c r="L70" s="224">
        <f t="shared" si="227"/>
        <v>1793278.69</v>
      </c>
      <c r="M70" s="224">
        <f t="shared" si="227"/>
        <v>1793278.69</v>
      </c>
      <c r="N70" s="224">
        <f t="shared" si="227"/>
        <v>0</v>
      </c>
      <c r="O70" s="224">
        <f t="shared" si="227"/>
        <v>0</v>
      </c>
      <c r="P70" s="224">
        <f t="shared" si="227"/>
        <v>0</v>
      </c>
      <c r="Q70" s="224">
        <f t="shared" si="227"/>
        <v>0</v>
      </c>
      <c r="R70" s="224">
        <f t="shared" si="227"/>
        <v>0</v>
      </c>
      <c r="S70" s="224">
        <f t="shared" si="227"/>
        <v>0</v>
      </c>
      <c r="T70" s="224">
        <f t="shared" si="227"/>
        <v>0</v>
      </c>
      <c r="U70" s="224">
        <f t="shared" si="227"/>
        <v>0</v>
      </c>
      <c r="V70" s="224">
        <f t="shared" si="227"/>
        <v>123204.8</v>
      </c>
      <c r="W70" s="224">
        <f t="shared" si="227"/>
        <v>0</v>
      </c>
      <c r="X70" s="224">
        <f t="shared" si="227"/>
        <v>123204.8</v>
      </c>
      <c r="Y70" s="224">
        <f t="shared" si="227"/>
        <v>15288.483632000001</v>
      </c>
      <c r="Z70" s="224">
        <f t="shared" si="227"/>
        <v>0</v>
      </c>
      <c r="AA70" s="224">
        <f t="shared" si="227"/>
        <v>0</v>
      </c>
      <c r="AB70" s="224">
        <f t="shared" si="227"/>
        <v>0</v>
      </c>
      <c r="AC70" s="224">
        <f t="shared" si="227"/>
        <v>0</v>
      </c>
      <c r="AD70" s="224">
        <f t="shared" si="227"/>
        <v>0</v>
      </c>
      <c r="AE70" s="224">
        <f t="shared" si="227"/>
        <v>0</v>
      </c>
      <c r="AF70" s="224">
        <f t="shared" si="227"/>
        <v>0</v>
      </c>
      <c r="AG70" s="224">
        <f t="shared" si="227"/>
        <v>0</v>
      </c>
      <c r="AH70" s="224">
        <f t="shared" si="227"/>
        <v>0</v>
      </c>
      <c r="AI70" s="224">
        <f t="shared" si="227"/>
        <v>0</v>
      </c>
      <c r="AJ70" s="224">
        <f t="shared" si="227"/>
        <v>0</v>
      </c>
      <c r="AK70" s="224">
        <f t="shared" si="227"/>
        <v>0</v>
      </c>
      <c r="AL70" s="224">
        <f t="shared" si="227"/>
        <v>0</v>
      </c>
      <c r="AM70" s="224">
        <f t="shared" si="227"/>
        <v>0</v>
      </c>
      <c r="AN70" s="224">
        <f t="shared" si="227"/>
        <v>0</v>
      </c>
      <c r="AO70" s="224">
        <f t="shared" si="227"/>
        <v>0</v>
      </c>
      <c r="AP70" s="224">
        <f t="shared" si="227"/>
        <v>0</v>
      </c>
      <c r="AQ70" s="224">
        <f t="shared" si="227"/>
        <v>0</v>
      </c>
      <c r="AR70" s="224">
        <f t="shared" si="227"/>
        <v>0</v>
      </c>
      <c r="AS70" s="224">
        <f t="shared" si="227"/>
        <v>0</v>
      </c>
      <c r="AT70" s="224">
        <f t="shared" si="227"/>
        <v>1808567.1736320001</v>
      </c>
    </row>
    <row r="71" spans="1:46" ht="15" customHeight="1" thickTop="1" x14ac:dyDescent="0.25">
      <c r="A71" s="63" t="s">
        <v>267</v>
      </c>
      <c r="D71" s="225"/>
      <c r="E71" s="226"/>
      <c r="F71" s="226"/>
      <c r="G71" s="226"/>
      <c r="H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26"/>
      <c r="AH71" s="226"/>
      <c r="AI71" s="226"/>
      <c r="AJ71" s="226"/>
      <c r="AK71" s="226"/>
      <c r="AL71" s="226"/>
      <c r="AM71" s="226"/>
      <c r="AN71" s="226"/>
      <c r="AO71" s="226"/>
      <c r="AP71" s="226"/>
      <c r="AQ71" s="226"/>
      <c r="AR71" s="226"/>
      <c r="AS71" s="226"/>
      <c r="AT71" s="226"/>
    </row>
    <row r="72" spans="1:46" ht="13.5" customHeight="1" x14ac:dyDescent="0.3">
      <c r="A72" s="352" t="s">
        <v>268</v>
      </c>
      <c r="B72" s="353"/>
      <c r="C72" s="353"/>
      <c r="D72" s="353"/>
      <c r="E72" s="353"/>
      <c r="F72" s="353"/>
      <c r="G72" s="353"/>
      <c r="H72" s="353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</row>
    <row r="73" spans="1:46" ht="13" x14ac:dyDescent="0.3"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</row>
    <row r="74" spans="1:46" ht="13" x14ac:dyDescent="0.3">
      <c r="E74" s="168">
        <f>ROUND(E60-'ATTIVO PATR'!E94,2)</f>
        <v>0</v>
      </c>
      <c r="F74" s="168">
        <v>0</v>
      </c>
    </row>
  </sheetData>
  <mergeCells count="41">
    <mergeCell ref="L3:L4"/>
    <mergeCell ref="A1:H1"/>
    <mergeCell ref="E3:E4"/>
    <mergeCell ref="F3:F4"/>
    <mergeCell ref="J3:J4"/>
    <mergeCell ref="K3:K4"/>
    <mergeCell ref="X3:X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J3:AJ4"/>
    <mergeCell ref="Y3:Y4"/>
    <mergeCell ref="Z3:Z4"/>
    <mergeCell ref="AA3:AA4"/>
    <mergeCell ref="AB3:AB4"/>
    <mergeCell ref="AC3:AC4"/>
    <mergeCell ref="AD3:AD4"/>
    <mergeCell ref="AQ3:AQ4"/>
    <mergeCell ref="AR3:AR4"/>
    <mergeCell ref="AS3:AS4"/>
    <mergeCell ref="AT3:AT4"/>
    <mergeCell ref="A72:H72"/>
    <mergeCell ref="AK3:AK4"/>
    <mergeCell ref="AL3:AL4"/>
    <mergeCell ref="AM3:AM4"/>
    <mergeCell ref="AN3:AN4"/>
    <mergeCell ref="AO3:AO4"/>
    <mergeCell ref="AP3:AP4"/>
    <mergeCell ref="AE3:AE4"/>
    <mergeCell ref="AF3:AF4"/>
    <mergeCell ref="AG3:AG4"/>
    <mergeCell ref="AH3:AH4"/>
    <mergeCell ref="AI3:AI4"/>
  </mergeCells>
  <conditionalFormatting sqref="F6:F10 F13 F31:F48">
    <cfRule type="cellIs" dxfId="14" priority="6" operator="equal">
      <formula>"-"</formula>
    </cfRule>
  </conditionalFormatting>
  <conditionalFormatting sqref="F15:F16">
    <cfRule type="cellIs" dxfId="13" priority="5" operator="equal">
      <formula>"-"</formula>
    </cfRule>
  </conditionalFormatting>
  <conditionalFormatting sqref="F21:F24">
    <cfRule type="cellIs" dxfId="12" priority="4" operator="equal">
      <formula>"-"</formula>
    </cfRule>
  </conditionalFormatting>
  <conditionalFormatting sqref="F28">
    <cfRule type="cellIs" dxfId="11" priority="3" operator="equal">
      <formula>"-"</formula>
    </cfRule>
  </conditionalFormatting>
  <conditionalFormatting sqref="F52:F58">
    <cfRule type="cellIs" dxfId="10" priority="2" operator="equal">
      <formula>"-"</formula>
    </cfRule>
  </conditionalFormatting>
  <conditionalFormatting sqref="F63:F69">
    <cfRule type="cellIs" dxfId="9" priority="1" operator="equal">
      <formula>"-"</formula>
    </cfRule>
  </conditionalFormatting>
  <printOptions horizontalCentered="1"/>
  <pageMargins left="0.39370078740157483" right="0.39370078740157483" top="0.27559055118110237" bottom="0.23622047244094491" header="0.19685039370078741" footer="0.19685039370078741"/>
  <pageSetup paperSize="9" scale="77" orientation="portrait" r:id="rId1"/>
  <headerFooter alignWithMargins="0">
    <oddFooter>&amp;RPag.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4"/>
  <sheetViews>
    <sheetView showGridLines="0" zoomScale="120" zoomScaleNormal="120" workbookViewId="0">
      <pane xSplit="3" ySplit="6" topLeftCell="D7" activePane="bottomRight" state="frozen"/>
      <selection pane="topRight"/>
      <selection pane="bottomLeft"/>
      <selection pane="bottomRight" activeCell="D7" sqref="D7"/>
    </sheetView>
  </sheetViews>
  <sheetFormatPr defaultColWidth="9.08984375" defaultRowHeight="12.5" x14ac:dyDescent="0.25"/>
  <cols>
    <col min="1" max="1" width="7" style="63" customWidth="1"/>
    <col min="2" max="2" width="5.08984375" style="63" customWidth="1"/>
    <col min="3" max="3" width="59.54296875" style="63" customWidth="1"/>
    <col min="4" max="5" width="15.81640625" style="63" customWidth="1"/>
    <col min="6" max="6" width="11" style="63" customWidth="1"/>
    <col min="7" max="7" width="11.08984375" style="63" customWidth="1"/>
    <col min="8" max="9" width="9.08984375" style="63"/>
    <col min="10" max="45" width="15.6328125" style="63" customWidth="1"/>
    <col min="46" max="46" width="16.1796875" style="63" bestFit="1" customWidth="1"/>
    <col min="47" max="16384" width="9.08984375" style="63"/>
  </cols>
  <sheetData>
    <row r="1" spans="1:46" ht="17.5" x14ac:dyDescent="0.35">
      <c r="A1" s="355" t="s">
        <v>269</v>
      </c>
      <c r="B1" s="355"/>
      <c r="C1" s="355"/>
      <c r="D1" s="355"/>
      <c r="E1" s="355"/>
      <c r="F1" s="355"/>
      <c r="G1" s="355"/>
    </row>
    <row r="2" spans="1:46" ht="15" x14ac:dyDescent="0.25">
      <c r="A2" s="356" t="s">
        <v>30</v>
      </c>
      <c r="B2" s="356"/>
      <c r="C2" s="356"/>
      <c r="D2" s="356"/>
      <c r="E2" s="356"/>
      <c r="F2" s="356"/>
      <c r="G2" s="356"/>
    </row>
    <row r="3" spans="1:46" ht="15.5" thickBot="1" x14ac:dyDescent="0.35">
      <c r="G3" s="228" t="s">
        <v>32</v>
      </c>
      <c r="J3"/>
      <c r="K3" s="62" t="s">
        <v>31</v>
      </c>
      <c r="L3"/>
      <c r="M3"/>
      <c r="O3" s="62" t="s">
        <v>19</v>
      </c>
      <c r="P3" s="64">
        <f>Gruppo!$F$19</f>
        <v>1</v>
      </c>
      <c r="Q3" s="65"/>
      <c r="S3" s="62" t="s">
        <v>20</v>
      </c>
      <c r="T3" s="64">
        <f>Gruppo!$F$20</f>
        <v>0</v>
      </c>
      <c r="U3" s="65"/>
      <c r="W3" s="62" t="s">
        <v>21</v>
      </c>
      <c r="X3" s="64">
        <f>Gruppo!$F$21</f>
        <v>0.12409000000000001</v>
      </c>
      <c r="Y3" s="65"/>
      <c r="AA3" s="62" t="s">
        <v>22</v>
      </c>
      <c r="AB3" s="64">
        <f>Gruppo!$F$22</f>
        <v>0</v>
      </c>
      <c r="AC3" s="65"/>
      <c r="AE3" s="62" t="s">
        <v>23</v>
      </c>
      <c r="AF3" s="64">
        <f>Gruppo!$F$23</f>
        <v>0</v>
      </c>
      <c r="AG3" s="65"/>
      <c r="AI3" s="62" t="s">
        <v>24</v>
      </c>
      <c r="AJ3" s="64">
        <f>Gruppo!$F$24</f>
        <v>0</v>
      </c>
      <c r="AK3" s="65"/>
      <c r="AM3" s="62" t="s">
        <v>25</v>
      </c>
      <c r="AN3" s="64">
        <f>Gruppo!$F$25</f>
        <v>0</v>
      </c>
      <c r="AO3" s="65"/>
      <c r="AQ3" s="62" t="s">
        <v>26</v>
      </c>
      <c r="AR3" s="64">
        <f>Gruppo!$F$26</f>
        <v>0</v>
      </c>
      <c r="AS3" s="65"/>
    </row>
    <row r="4" spans="1:46" ht="26.25" customHeight="1" thickTop="1" thickBot="1" x14ac:dyDescent="0.45">
      <c r="A4" s="357" t="s">
        <v>270</v>
      </c>
      <c r="B4" s="357"/>
      <c r="C4" s="357"/>
      <c r="D4" s="357"/>
      <c r="E4" s="357"/>
      <c r="F4" s="357"/>
      <c r="G4" s="357"/>
      <c r="J4" s="67" t="str">
        <f>"Esercizio "&amp;D5</f>
        <v>Esercizio 2017</v>
      </c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69"/>
    </row>
    <row r="5" spans="1:46" ht="13.5" customHeight="1" thickTop="1" x14ac:dyDescent="0.3">
      <c r="A5" s="170"/>
      <c r="B5" s="71"/>
      <c r="C5" s="71"/>
      <c r="D5" s="349">
        <v>2017</v>
      </c>
      <c r="E5" s="349">
        <v>2016</v>
      </c>
      <c r="F5" s="74" t="s">
        <v>34</v>
      </c>
      <c r="G5" s="75" t="s">
        <v>34</v>
      </c>
      <c r="J5" s="349" t="str">
        <f>'ATTIVO PATR'!J3</f>
        <v>COMUNE DI MARCARIA (MN)</v>
      </c>
      <c r="K5" s="349" t="s">
        <v>35</v>
      </c>
      <c r="L5" s="349" t="s">
        <v>36</v>
      </c>
      <c r="M5" s="349" t="s">
        <v>37</v>
      </c>
      <c r="N5" s="349" t="str">
        <f>'ATTIVO PATR'!N3</f>
        <v>Azienda1</v>
      </c>
      <c r="O5" s="349" t="s">
        <v>35</v>
      </c>
      <c r="P5" s="349" t="s">
        <v>36</v>
      </c>
      <c r="Q5" s="349" t="s">
        <v>37</v>
      </c>
      <c r="R5" s="349" t="str">
        <f>'ATTIVO PATR'!R3</f>
        <v>Azienda2</v>
      </c>
      <c r="S5" s="349" t="s">
        <v>35</v>
      </c>
      <c r="T5" s="349" t="s">
        <v>36</v>
      </c>
      <c r="U5" s="349" t="s">
        <v>37</v>
      </c>
      <c r="V5" s="349" t="str">
        <f>'ATTIVO PATR'!V3</f>
        <v>Azienda3</v>
      </c>
      <c r="W5" s="349" t="s">
        <v>35</v>
      </c>
      <c r="X5" s="349" t="s">
        <v>36</v>
      </c>
      <c r="Y5" s="349" t="s">
        <v>37</v>
      </c>
      <c r="Z5" s="349" t="str">
        <f>'ATTIVO PATR'!Z3</f>
        <v>Azienda4</v>
      </c>
      <c r="AA5" s="349" t="s">
        <v>35</v>
      </c>
      <c r="AB5" s="349" t="s">
        <v>36</v>
      </c>
      <c r="AC5" s="349" t="s">
        <v>37</v>
      </c>
      <c r="AD5" s="349" t="str">
        <f>'ATTIVO PATR'!AD3</f>
        <v>Azienda5</v>
      </c>
      <c r="AE5" s="349" t="s">
        <v>35</v>
      </c>
      <c r="AF5" s="349" t="s">
        <v>36</v>
      </c>
      <c r="AG5" s="349" t="s">
        <v>37</v>
      </c>
      <c r="AH5" s="349" t="str">
        <f>'ATTIVO PATR'!AH3</f>
        <v>Azienda6</v>
      </c>
      <c r="AI5" s="349" t="s">
        <v>35</v>
      </c>
      <c r="AJ5" s="349" t="s">
        <v>36</v>
      </c>
      <c r="AK5" s="349" t="s">
        <v>37</v>
      </c>
      <c r="AL5" s="349" t="str">
        <f>'ATTIVO PATR'!AL3</f>
        <v>Azienda7</v>
      </c>
      <c r="AM5" s="349" t="s">
        <v>35</v>
      </c>
      <c r="AN5" s="349" t="s">
        <v>36</v>
      </c>
      <c r="AO5" s="349" t="s">
        <v>37</v>
      </c>
      <c r="AP5" s="349" t="str">
        <f>'ATTIVO PATR'!AP3</f>
        <v>Azienda8</v>
      </c>
      <c r="AQ5" s="349" t="s">
        <v>35</v>
      </c>
      <c r="AR5" s="349" t="s">
        <v>36</v>
      </c>
      <c r="AS5" s="349" t="s">
        <v>37</v>
      </c>
      <c r="AT5" s="349" t="s">
        <v>46</v>
      </c>
    </row>
    <row r="6" spans="1:46" ht="13.5" thickBot="1" x14ac:dyDescent="0.35">
      <c r="A6" s="171"/>
      <c r="B6" s="77"/>
      <c r="C6" s="229" t="s">
        <v>271</v>
      </c>
      <c r="D6" s="350"/>
      <c r="E6" s="350"/>
      <c r="F6" s="230" t="s">
        <v>272</v>
      </c>
      <c r="G6" s="231" t="s">
        <v>48</v>
      </c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</row>
    <row r="7" spans="1:46" ht="16.5" customHeight="1" thickTop="1" x14ac:dyDescent="0.25">
      <c r="A7" s="170"/>
      <c r="B7" s="72"/>
      <c r="C7" s="82"/>
      <c r="D7" s="232"/>
      <c r="E7" s="232"/>
      <c r="F7" s="232"/>
      <c r="G7" s="233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4"/>
    </row>
    <row r="8" spans="1:46" ht="13" x14ac:dyDescent="0.3">
      <c r="A8" s="177"/>
      <c r="B8" s="83"/>
      <c r="C8" s="172" t="s">
        <v>273</v>
      </c>
      <c r="D8" s="97"/>
      <c r="E8" s="97"/>
      <c r="F8" s="97"/>
      <c r="G8" s="98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</row>
    <row r="9" spans="1:46" x14ac:dyDescent="0.25">
      <c r="A9" s="181">
        <v>1</v>
      </c>
      <c r="B9" s="83"/>
      <c r="C9" s="102" t="s">
        <v>274</v>
      </c>
      <c r="D9" s="235">
        <f>ROUND(AT9,2)</f>
        <v>2721925.28</v>
      </c>
      <c r="E9" s="85">
        <v>3141909</v>
      </c>
      <c r="F9" s="236"/>
      <c r="G9" s="101"/>
      <c r="J9" s="237">
        <v>2721925.28</v>
      </c>
      <c r="K9" s="179">
        <v>0</v>
      </c>
      <c r="L9" s="237">
        <f>SUM(J9:K9)</f>
        <v>2721925.28</v>
      </c>
      <c r="M9" s="237">
        <f>L9</f>
        <v>2721925.28</v>
      </c>
      <c r="N9" s="237">
        <v>0</v>
      </c>
      <c r="O9" s="179">
        <v>0</v>
      </c>
      <c r="P9" s="237">
        <f>SUM(N9:O9)</f>
        <v>0</v>
      </c>
      <c r="Q9" s="237">
        <f t="shared" ref="Q9:Q22" si="0">P$3*P9</f>
        <v>0</v>
      </c>
      <c r="R9" s="237">
        <v>0</v>
      </c>
      <c r="S9" s="179">
        <v>0</v>
      </c>
      <c r="T9" s="237">
        <f>SUM(R9:S9)</f>
        <v>0</v>
      </c>
      <c r="U9" s="237">
        <f t="shared" ref="U9:U22" si="1">T$3*T9</f>
        <v>0</v>
      </c>
      <c r="V9" s="237">
        <v>0</v>
      </c>
      <c r="W9" s="179">
        <v>0</v>
      </c>
      <c r="X9" s="237">
        <f>SUM(V9:W9)</f>
        <v>0</v>
      </c>
      <c r="Y9" s="237">
        <f t="shared" ref="Y9:Y22" si="2">X$3*X9</f>
        <v>0</v>
      </c>
      <c r="Z9" s="237">
        <v>0</v>
      </c>
      <c r="AA9" s="179">
        <v>0</v>
      </c>
      <c r="AB9" s="237">
        <f t="shared" ref="AB9:AB22" si="3">SUM(Z9:AA9)</f>
        <v>0</v>
      </c>
      <c r="AC9" s="237">
        <f t="shared" ref="AC9:AC22" si="4">AB$3*AB9</f>
        <v>0</v>
      </c>
      <c r="AD9" s="237">
        <v>0</v>
      </c>
      <c r="AE9" s="179">
        <v>0</v>
      </c>
      <c r="AF9" s="237">
        <f t="shared" ref="AF9:AF22" si="5">SUM(AD9:AE9)</f>
        <v>0</v>
      </c>
      <c r="AG9" s="237">
        <f t="shared" ref="AG9:AG22" si="6">AF$3*AF9</f>
        <v>0</v>
      </c>
      <c r="AH9" s="237">
        <v>0</v>
      </c>
      <c r="AI9" s="179">
        <v>0</v>
      </c>
      <c r="AJ9" s="237">
        <f t="shared" ref="AJ9:AJ22" si="7">SUM(AH9:AI9)</f>
        <v>0</v>
      </c>
      <c r="AK9" s="237">
        <f t="shared" ref="AK9:AK22" si="8">AJ$3*AJ9</f>
        <v>0</v>
      </c>
      <c r="AL9" s="237">
        <v>0</v>
      </c>
      <c r="AM9" s="179">
        <v>0</v>
      </c>
      <c r="AN9" s="237">
        <f t="shared" ref="AN9:AN22" si="9">SUM(AL9:AM9)</f>
        <v>0</v>
      </c>
      <c r="AO9" s="237">
        <f t="shared" ref="AO9:AO22" si="10">AN$3*AN9</f>
        <v>0</v>
      </c>
      <c r="AP9" s="237">
        <v>0</v>
      </c>
      <c r="AQ9" s="179">
        <v>0</v>
      </c>
      <c r="AR9" s="237">
        <f t="shared" ref="AR9:AR22" si="11">SUM(AP9:AQ9)</f>
        <v>0</v>
      </c>
      <c r="AS9" s="237">
        <f t="shared" ref="AS9:AS22" si="12">AR$3*AR9</f>
        <v>0</v>
      </c>
      <c r="AT9" s="187">
        <f>M9+Q9+U9+Y9+AC9+AG9+AK9+AO9+AS9</f>
        <v>2721925.28</v>
      </c>
    </row>
    <row r="10" spans="1:46" x14ac:dyDescent="0.25">
      <c r="A10" s="181">
        <v>2</v>
      </c>
      <c r="B10" s="83"/>
      <c r="C10" s="102" t="s">
        <v>275</v>
      </c>
      <c r="D10" s="235">
        <f t="shared" ref="D10:D22" si="13">ROUND(AT10,2)</f>
        <v>389264.37</v>
      </c>
      <c r="E10" s="85">
        <v>0</v>
      </c>
      <c r="F10" s="236"/>
      <c r="G10" s="101"/>
      <c r="J10" s="237">
        <v>389264.37</v>
      </c>
      <c r="K10" s="237">
        <v>0</v>
      </c>
      <c r="L10" s="237">
        <f t="shared" ref="L10:L22" si="14">SUM(J10:K10)</f>
        <v>389264.37</v>
      </c>
      <c r="M10" s="237">
        <f t="shared" ref="M10:M22" si="15">L10</f>
        <v>389264.37</v>
      </c>
      <c r="N10" s="237">
        <v>0</v>
      </c>
      <c r="O10" s="237">
        <v>0</v>
      </c>
      <c r="P10" s="237">
        <f t="shared" ref="P10:P22" si="16">SUM(N10:O10)</f>
        <v>0</v>
      </c>
      <c r="Q10" s="237">
        <f t="shared" si="0"/>
        <v>0</v>
      </c>
      <c r="R10" s="237">
        <v>0</v>
      </c>
      <c r="S10" s="237">
        <v>0</v>
      </c>
      <c r="T10" s="237">
        <f t="shared" ref="T10:T22" si="17">SUM(R10:S10)</f>
        <v>0</v>
      </c>
      <c r="U10" s="237">
        <f t="shared" si="1"/>
        <v>0</v>
      </c>
      <c r="V10" s="237">
        <v>0</v>
      </c>
      <c r="W10" s="237">
        <v>0</v>
      </c>
      <c r="X10" s="237">
        <f t="shared" ref="X10:X22" si="18">SUM(V10:W10)</f>
        <v>0</v>
      </c>
      <c r="Y10" s="237">
        <f t="shared" si="2"/>
        <v>0</v>
      </c>
      <c r="Z10" s="237">
        <v>0</v>
      </c>
      <c r="AA10" s="237">
        <v>0</v>
      </c>
      <c r="AB10" s="237">
        <f t="shared" si="3"/>
        <v>0</v>
      </c>
      <c r="AC10" s="237">
        <f t="shared" si="4"/>
        <v>0</v>
      </c>
      <c r="AD10" s="237">
        <v>0</v>
      </c>
      <c r="AE10" s="237">
        <v>0</v>
      </c>
      <c r="AF10" s="237">
        <f t="shared" si="5"/>
        <v>0</v>
      </c>
      <c r="AG10" s="237">
        <f t="shared" si="6"/>
        <v>0</v>
      </c>
      <c r="AH10" s="237">
        <v>0</v>
      </c>
      <c r="AI10" s="237">
        <v>0</v>
      </c>
      <c r="AJ10" s="237">
        <f t="shared" si="7"/>
        <v>0</v>
      </c>
      <c r="AK10" s="237">
        <f t="shared" si="8"/>
        <v>0</v>
      </c>
      <c r="AL10" s="237">
        <v>0</v>
      </c>
      <c r="AM10" s="237">
        <v>0</v>
      </c>
      <c r="AN10" s="237">
        <f t="shared" si="9"/>
        <v>0</v>
      </c>
      <c r="AO10" s="237">
        <f t="shared" si="10"/>
        <v>0</v>
      </c>
      <c r="AP10" s="237">
        <v>0</v>
      </c>
      <c r="AQ10" s="237">
        <v>0</v>
      </c>
      <c r="AR10" s="237">
        <f t="shared" si="11"/>
        <v>0</v>
      </c>
      <c r="AS10" s="237">
        <f t="shared" si="12"/>
        <v>0</v>
      </c>
      <c r="AT10" s="187">
        <f t="shared" ref="AT10:AT22" si="19">M10+Q10+U10+Y10+AC10+AG10+AK10+AO10+AS10</f>
        <v>389264.37</v>
      </c>
    </row>
    <row r="11" spans="1:46" x14ac:dyDescent="0.25">
      <c r="A11" s="181">
        <v>3</v>
      </c>
      <c r="B11" s="83"/>
      <c r="C11" s="102" t="s">
        <v>276</v>
      </c>
      <c r="D11" s="235"/>
      <c r="E11" s="85"/>
      <c r="F11" s="236"/>
      <c r="G11" s="101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187"/>
    </row>
    <row r="12" spans="1:46" ht="13" x14ac:dyDescent="0.3">
      <c r="A12" s="181"/>
      <c r="B12" s="132" t="s">
        <v>88</v>
      </c>
      <c r="C12" s="133" t="s">
        <v>277</v>
      </c>
      <c r="D12" s="235">
        <f t="shared" si="13"/>
        <v>545713.89</v>
      </c>
      <c r="E12" s="85">
        <v>447615</v>
      </c>
      <c r="F12" s="236"/>
      <c r="G12" s="101" t="s">
        <v>278</v>
      </c>
      <c r="J12" s="237">
        <v>455399.6</v>
      </c>
      <c r="K12" s="237">
        <v>-84446.62</v>
      </c>
      <c r="L12" s="237">
        <f t="shared" si="14"/>
        <v>370952.98</v>
      </c>
      <c r="M12" s="237">
        <f t="shared" si="15"/>
        <v>370952.98</v>
      </c>
      <c r="N12" s="237">
        <v>0</v>
      </c>
      <c r="O12" s="237">
        <v>0</v>
      </c>
      <c r="P12" s="237">
        <f t="shared" si="16"/>
        <v>0</v>
      </c>
      <c r="Q12" s="237">
        <f t="shared" si="0"/>
        <v>0</v>
      </c>
      <c r="R12" s="237">
        <v>0</v>
      </c>
      <c r="S12" s="237">
        <v>0</v>
      </c>
      <c r="T12" s="237">
        <f t="shared" si="17"/>
        <v>0</v>
      </c>
      <c r="U12" s="237">
        <f t="shared" si="1"/>
        <v>0</v>
      </c>
      <c r="V12" s="237">
        <v>1528190</v>
      </c>
      <c r="W12" s="237">
        <v>-119850</v>
      </c>
      <c r="X12" s="237">
        <f t="shared" si="18"/>
        <v>1408340</v>
      </c>
      <c r="Y12" s="237">
        <f t="shared" si="2"/>
        <v>174760.9106</v>
      </c>
      <c r="Z12" s="237">
        <v>0</v>
      </c>
      <c r="AA12" s="237">
        <v>0</v>
      </c>
      <c r="AB12" s="237">
        <f t="shared" si="3"/>
        <v>0</v>
      </c>
      <c r="AC12" s="237">
        <f t="shared" si="4"/>
        <v>0</v>
      </c>
      <c r="AD12" s="237">
        <v>0</v>
      </c>
      <c r="AE12" s="237">
        <v>0</v>
      </c>
      <c r="AF12" s="237">
        <f t="shared" si="5"/>
        <v>0</v>
      </c>
      <c r="AG12" s="237">
        <f t="shared" si="6"/>
        <v>0</v>
      </c>
      <c r="AH12" s="237">
        <v>0</v>
      </c>
      <c r="AI12" s="237">
        <v>0</v>
      </c>
      <c r="AJ12" s="237">
        <f t="shared" si="7"/>
        <v>0</v>
      </c>
      <c r="AK12" s="237">
        <f t="shared" si="8"/>
        <v>0</v>
      </c>
      <c r="AL12" s="237">
        <v>0</v>
      </c>
      <c r="AM12" s="237">
        <v>0</v>
      </c>
      <c r="AN12" s="237">
        <f t="shared" si="9"/>
        <v>0</v>
      </c>
      <c r="AO12" s="237">
        <f t="shared" si="10"/>
        <v>0</v>
      </c>
      <c r="AP12" s="237">
        <v>0</v>
      </c>
      <c r="AQ12" s="237">
        <v>0</v>
      </c>
      <c r="AR12" s="237">
        <f t="shared" si="11"/>
        <v>0</v>
      </c>
      <c r="AS12" s="237">
        <f t="shared" si="12"/>
        <v>0</v>
      </c>
      <c r="AT12" s="187">
        <f t="shared" si="19"/>
        <v>545713.89060000004</v>
      </c>
    </row>
    <row r="13" spans="1:46" ht="13" x14ac:dyDescent="0.3">
      <c r="A13" s="181"/>
      <c r="B13" s="132" t="s">
        <v>115</v>
      </c>
      <c r="C13" s="133" t="s">
        <v>279</v>
      </c>
      <c r="D13" s="235">
        <f t="shared" si="13"/>
        <v>0</v>
      </c>
      <c r="E13" s="85">
        <v>0</v>
      </c>
      <c r="F13" s="236"/>
      <c r="G13" s="101" t="s">
        <v>280</v>
      </c>
      <c r="J13" s="237">
        <v>0</v>
      </c>
      <c r="K13" s="237">
        <v>0</v>
      </c>
      <c r="L13" s="237">
        <f t="shared" si="14"/>
        <v>0</v>
      </c>
      <c r="M13" s="237">
        <f t="shared" si="15"/>
        <v>0</v>
      </c>
      <c r="N13" s="237">
        <v>0</v>
      </c>
      <c r="O13" s="237">
        <v>0</v>
      </c>
      <c r="P13" s="237">
        <f t="shared" si="16"/>
        <v>0</v>
      </c>
      <c r="Q13" s="237">
        <f t="shared" si="0"/>
        <v>0</v>
      </c>
      <c r="R13" s="237">
        <v>0</v>
      </c>
      <c r="S13" s="237">
        <v>0</v>
      </c>
      <c r="T13" s="237">
        <f t="shared" si="17"/>
        <v>0</v>
      </c>
      <c r="U13" s="237">
        <f t="shared" si="1"/>
        <v>0</v>
      </c>
      <c r="V13" s="237">
        <v>0</v>
      </c>
      <c r="W13" s="237">
        <v>0</v>
      </c>
      <c r="X13" s="237">
        <f t="shared" si="18"/>
        <v>0</v>
      </c>
      <c r="Y13" s="237">
        <f t="shared" si="2"/>
        <v>0</v>
      </c>
      <c r="Z13" s="237">
        <v>0</v>
      </c>
      <c r="AA13" s="237">
        <v>0</v>
      </c>
      <c r="AB13" s="237">
        <f t="shared" si="3"/>
        <v>0</v>
      </c>
      <c r="AC13" s="237">
        <f t="shared" si="4"/>
        <v>0</v>
      </c>
      <c r="AD13" s="237">
        <v>0</v>
      </c>
      <c r="AE13" s="237">
        <v>0</v>
      </c>
      <c r="AF13" s="237">
        <f t="shared" si="5"/>
        <v>0</v>
      </c>
      <c r="AG13" s="237">
        <f t="shared" si="6"/>
        <v>0</v>
      </c>
      <c r="AH13" s="237">
        <v>0</v>
      </c>
      <c r="AI13" s="237">
        <v>0</v>
      </c>
      <c r="AJ13" s="237">
        <f t="shared" si="7"/>
        <v>0</v>
      </c>
      <c r="AK13" s="237">
        <f t="shared" si="8"/>
        <v>0</v>
      </c>
      <c r="AL13" s="237">
        <v>0</v>
      </c>
      <c r="AM13" s="237">
        <v>0</v>
      </c>
      <c r="AN13" s="237">
        <f t="shared" si="9"/>
        <v>0</v>
      </c>
      <c r="AO13" s="237">
        <f t="shared" si="10"/>
        <v>0</v>
      </c>
      <c r="AP13" s="237">
        <v>0</v>
      </c>
      <c r="AQ13" s="237">
        <v>0</v>
      </c>
      <c r="AR13" s="237">
        <f t="shared" si="11"/>
        <v>0</v>
      </c>
      <c r="AS13" s="237">
        <f t="shared" si="12"/>
        <v>0</v>
      </c>
      <c r="AT13" s="187">
        <f t="shared" si="19"/>
        <v>0</v>
      </c>
    </row>
    <row r="14" spans="1:46" ht="13" x14ac:dyDescent="0.3">
      <c r="A14" s="181"/>
      <c r="B14" s="132" t="s">
        <v>118</v>
      </c>
      <c r="C14" s="133" t="s">
        <v>281</v>
      </c>
      <c r="D14" s="235">
        <f t="shared" si="13"/>
        <v>39363.339999999997</v>
      </c>
      <c r="E14" s="85">
        <v>0</v>
      </c>
      <c r="F14" s="236"/>
      <c r="G14" s="101"/>
      <c r="J14" s="237">
        <v>39363.339999999997</v>
      </c>
      <c r="K14" s="237">
        <v>0</v>
      </c>
      <c r="L14" s="237">
        <f t="shared" si="14"/>
        <v>39363.339999999997</v>
      </c>
      <c r="M14" s="237">
        <f t="shared" si="15"/>
        <v>39363.339999999997</v>
      </c>
      <c r="N14" s="237">
        <v>0</v>
      </c>
      <c r="O14" s="237">
        <v>0</v>
      </c>
      <c r="P14" s="237">
        <f t="shared" si="16"/>
        <v>0</v>
      </c>
      <c r="Q14" s="237">
        <f t="shared" si="0"/>
        <v>0</v>
      </c>
      <c r="R14" s="237">
        <v>0</v>
      </c>
      <c r="S14" s="237">
        <v>0</v>
      </c>
      <c r="T14" s="237">
        <f t="shared" si="17"/>
        <v>0</v>
      </c>
      <c r="U14" s="237">
        <f t="shared" si="1"/>
        <v>0</v>
      </c>
      <c r="V14" s="237">
        <v>0</v>
      </c>
      <c r="W14" s="237">
        <v>0</v>
      </c>
      <c r="X14" s="237">
        <f t="shared" si="18"/>
        <v>0</v>
      </c>
      <c r="Y14" s="237">
        <f t="shared" si="2"/>
        <v>0</v>
      </c>
      <c r="Z14" s="237">
        <v>0</v>
      </c>
      <c r="AA14" s="237">
        <v>0</v>
      </c>
      <c r="AB14" s="237">
        <f t="shared" si="3"/>
        <v>0</v>
      </c>
      <c r="AC14" s="237">
        <f t="shared" si="4"/>
        <v>0</v>
      </c>
      <c r="AD14" s="237">
        <v>0</v>
      </c>
      <c r="AE14" s="237">
        <v>0</v>
      </c>
      <c r="AF14" s="237">
        <f t="shared" si="5"/>
        <v>0</v>
      </c>
      <c r="AG14" s="237">
        <f t="shared" si="6"/>
        <v>0</v>
      </c>
      <c r="AH14" s="237">
        <v>0</v>
      </c>
      <c r="AI14" s="237">
        <v>0</v>
      </c>
      <c r="AJ14" s="237">
        <f t="shared" si="7"/>
        <v>0</v>
      </c>
      <c r="AK14" s="237">
        <f t="shared" si="8"/>
        <v>0</v>
      </c>
      <c r="AL14" s="237">
        <v>0</v>
      </c>
      <c r="AM14" s="237">
        <v>0</v>
      </c>
      <c r="AN14" s="237">
        <f t="shared" si="9"/>
        <v>0</v>
      </c>
      <c r="AO14" s="237">
        <f t="shared" si="10"/>
        <v>0</v>
      </c>
      <c r="AP14" s="237">
        <v>0</v>
      </c>
      <c r="AQ14" s="237">
        <v>0</v>
      </c>
      <c r="AR14" s="237">
        <f t="shared" si="11"/>
        <v>0</v>
      </c>
      <c r="AS14" s="237">
        <f t="shared" si="12"/>
        <v>0</v>
      </c>
      <c r="AT14" s="187">
        <f t="shared" si="19"/>
        <v>39363.339999999997</v>
      </c>
    </row>
    <row r="15" spans="1:46" x14ac:dyDescent="0.25">
      <c r="A15" s="181">
        <v>4</v>
      </c>
      <c r="B15" s="83"/>
      <c r="C15" s="102" t="s">
        <v>282</v>
      </c>
      <c r="D15" s="235"/>
      <c r="E15" s="85"/>
      <c r="F15" s="236" t="s">
        <v>283</v>
      </c>
      <c r="G15" s="101" t="s">
        <v>284</v>
      </c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187"/>
    </row>
    <row r="16" spans="1:46" x14ac:dyDescent="0.25">
      <c r="A16" s="181"/>
      <c r="B16" s="132" t="s">
        <v>88</v>
      </c>
      <c r="C16" s="102" t="s">
        <v>285</v>
      </c>
      <c r="D16" s="235">
        <f t="shared" si="13"/>
        <v>82937.31</v>
      </c>
      <c r="E16" s="85">
        <v>0</v>
      </c>
      <c r="F16" s="236"/>
      <c r="G16" s="101"/>
      <c r="J16" s="237">
        <v>82937.31</v>
      </c>
      <c r="K16" s="237">
        <v>0</v>
      </c>
      <c r="L16" s="237">
        <f t="shared" si="14"/>
        <v>82937.31</v>
      </c>
      <c r="M16" s="237">
        <f t="shared" si="15"/>
        <v>82937.31</v>
      </c>
      <c r="N16" s="237">
        <v>0</v>
      </c>
      <c r="O16" s="237">
        <v>0</v>
      </c>
      <c r="P16" s="237">
        <f t="shared" si="16"/>
        <v>0</v>
      </c>
      <c r="Q16" s="237">
        <f t="shared" si="0"/>
        <v>0</v>
      </c>
      <c r="R16" s="237">
        <v>0</v>
      </c>
      <c r="S16" s="237">
        <v>0</v>
      </c>
      <c r="T16" s="237">
        <f t="shared" si="17"/>
        <v>0</v>
      </c>
      <c r="U16" s="237">
        <f t="shared" si="1"/>
        <v>0</v>
      </c>
      <c r="V16" s="237">
        <v>0</v>
      </c>
      <c r="W16" s="237">
        <v>0</v>
      </c>
      <c r="X16" s="237">
        <f t="shared" si="18"/>
        <v>0</v>
      </c>
      <c r="Y16" s="237">
        <f t="shared" si="2"/>
        <v>0</v>
      </c>
      <c r="Z16" s="237">
        <v>0</v>
      </c>
      <c r="AA16" s="237">
        <v>0</v>
      </c>
      <c r="AB16" s="237">
        <f t="shared" si="3"/>
        <v>0</v>
      </c>
      <c r="AC16" s="237">
        <f t="shared" si="4"/>
        <v>0</v>
      </c>
      <c r="AD16" s="237">
        <v>0</v>
      </c>
      <c r="AE16" s="237">
        <v>0</v>
      </c>
      <c r="AF16" s="237">
        <f t="shared" si="5"/>
        <v>0</v>
      </c>
      <c r="AG16" s="237">
        <f t="shared" si="6"/>
        <v>0</v>
      </c>
      <c r="AH16" s="237">
        <v>0</v>
      </c>
      <c r="AI16" s="237">
        <v>0</v>
      </c>
      <c r="AJ16" s="237">
        <f t="shared" si="7"/>
        <v>0</v>
      </c>
      <c r="AK16" s="237">
        <f t="shared" si="8"/>
        <v>0</v>
      </c>
      <c r="AL16" s="237">
        <v>0</v>
      </c>
      <c r="AM16" s="237">
        <v>0</v>
      </c>
      <c r="AN16" s="237">
        <f t="shared" si="9"/>
        <v>0</v>
      </c>
      <c r="AO16" s="237">
        <f t="shared" si="10"/>
        <v>0</v>
      </c>
      <c r="AP16" s="237">
        <v>0</v>
      </c>
      <c r="AQ16" s="237">
        <v>0</v>
      </c>
      <c r="AR16" s="237">
        <f t="shared" si="11"/>
        <v>0</v>
      </c>
      <c r="AS16" s="237">
        <f t="shared" si="12"/>
        <v>0</v>
      </c>
      <c r="AT16" s="187">
        <f t="shared" si="19"/>
        <v>82937.31</v>
      </c>
    </row>
    <row r="17" spans="1:46" ht="14.5" x14ac:dyDescent="0.35">
      <c r="A17" s="181"/>
      <c r="B17" s="106" t="s">
        <v>115</v>
      </c>
      <c r="C17" s="238" t="s">
        <v>286</v>
      </c>
      <c r="D17" s="235">
        <f t="shared" si="13"/>
        <v>0</v>
      </c>
      <c r="E17" s="85">
        <v>0</v>
      </c>
      <c r="F17" s="236"/>
      <c r="G17" s="101"/>
      <c r="J17" s="237">
        <v>0</v>
      </c>
      <c r="K17" s="237">
        <v>0</v>
      </c>
      <c r="L17" s="237">
        <f t="shared" si="14"/>
        <v>0</v>
      </c>
      <c r="M17" s="237">
        <f t="shared" si="15"/>
        <v>0</v>
      </c>
      <c r="N17" s="237">
        <v>0</v>
      </c>
      <c r="O17" s="237">
        <v>0</v>
      </c>
      <c r="P17" s="237">
        <f t="shared" si="16"/>
        <v>0</v>
      </c>
      <c r="Q17" s="237">
        <f t="shared" si="0"/>
        <v>0</v>
      </c>
      <c r="R17" s="237">
        <v>0</v>
      </c>
      <c r="S17" s="237">
        <v>0</v>
      </c>
      <c r="T17" s="237">
        <f t="shared" si="17"/>
        <v>0</v>
      </c>
      <c r="U17" s="237">
        <f t="shared" si="1"/>
        <v>0</v>
      </c>
      <c r="V17" s="237">
        <v>0</v>
      </c>
      <c r="W17" s="237">
        <v>0</v>
      </c>
      <c r="X17" s="237">
        <f t="shared" si="18"/>
        <v>0</v>
      </c>
      <c r="Y17" s="237">
        <f t="shared" si="2"/>
        <v>0</v>
      </c>
      <c r="Z17" s="237">
        <v>0</v>
      </c>
      <c r="AA17" s="237">
        <v>0</v>
      </c>
      <c r="AB17" s="237">
        <f t="shared" si="3"/>
        <v>0</v>
      </c>
      <c r="AC17" s="237">
        <f t="shared" si="4"/>
        <v>0</v>
      </c>
      <c r="AD17" s="237">
        <v>0</v>
      </c>
      <c r="AE17" s="237">
        <v>0</v>
      </c>
      <c r="AF17" s="237">
        <f t="shared" si="5"/>
        <v>0</v>
      </c>
      <c r="AG17" s="237">
        <f t="shared" si="6"/>
        <v>0</v>
      </c>
      <c r="AH17" s="237">
        <v>0</v>
      </c>
      <c r="AI17" s="237">
        <v>0</v>
      </c>
      <c r="AJ17" s="237">
        <f t="shared" si="7"/>
        <v>0</v>
      </c>
      <c r="AK17" s="237">
        <f t="shared" si="8"/>
        <v>0</v>
      </c>
      <c r="AL17" s="237">
        <v>0</v>
      </c>
      <c r="AM17" s="237">
        <v>0</v>
      </c>
      <c r="AN17" s="237">
        <f t="shared" si="9"/>
        <v>0</v>
      </c>
      <c r="AO17" s="237">
        <f t="shared" si="10"/>
        <v>0</v>
      </c>
      <c r="AP17" s="237">
        <v>0</v>
      </c>
      <c r="AQ17" s="237">
        <v>0</v>
      </c>
      <c r="AR17" s="237">
        <f t="shared" si="11"/>
        <v>0</v>
      </c>
      <c r="AS17" s="237">
        <f t="shared" si="12"/>
        <v>0</v>
      </c>
      <c r="AT17" s="187">
        <f t="shared" si="19"/>
        <v>0</v>
      </c>
    </row>
    <row r="18" spans="1:46" ht="14.5" x14ac:dyDescent="0.35">
      <c r="A18" s="181"/>
      <c r="B18" s="106" t="s">
        <v>118</v>
      </c>
      <c r="C18" s="238" t="s">
        <v>287</v>
      </c>
      <c r="D18" s="235">
        <f t="shared" si="13"/>
        <v>312987.07</v>
      </c>
      <c r="E18" s="85">
        <v>1652793</v>
      </c>
      <c r="F18" s="236"/>
      <c r="G18" s="101"/>
      <c r="J18" s="237">
        <v>312987.07</v>
      </c>
      <c r="K18" s="237">
        <v>0</v>
      </c>
      <c r="L18" s="237">
        <f t="shared" si="14"/>
        <v>312987.07</v>
      </c>
      <c r="M18" s="237">
        <f t="shared" si="15"/>
        <v>312987.07</v>
      </c>
      <c r="N18" s="237">
        <v>539038</v>
      </c>
      <c r="O18" s="237">
        <v>-539038</v>
      </c>
      <c r="P18" s="237">
        <f t="shared" si="16"/>
        <v>0</v>
      </c>
      <c r="Q18" s="237">
        <f t="shared" si="0"/>
        <v>0</v>
      </c>
      <c r="R18" s="237">
        <v>0</v>
      </c>
      <c r="S18" s="237">
        <v>0</v>
      </c>
      <c r="T18" s="237">
        <f t="shared" si="17"/>
        <v>0</v>
      </c>
      <c r="U18" s="237">
        <f t="shared" si="1"/>
        <v>0</v>
      </c>
      <c r="V18" s="237">
        <v>0</v>
      </c>
      <c r="W18" s="237">
        <v>0</v>
      </c>
      <c r="X18" s="237">
        <f t="shared" si="18"/>
        <v>0</v>
      </c>
      <c r="Y18" s="237">
        <f t="shared" si="2"/>
        <v>0</v>
      </c>
      <c r="Z18" s="237">
        <v>0</v>
      </c>
      <c r="AA18" s="237">
        <v>0</v>
      </c>
      <c r="AB18" s="237">
        <f t="shared" si="3"/>
        <v>0</v>
      </c>
      <c r="AC18" s="237">
        <f t="shared" si="4"/>
        <v>0</v>
      </c>
      <c r="AD18" s="237">
        <v>0</v>
      </c>
      <c r="AE18" s="237">
        <v>0</v>
      </c>
      <c r="AF18" s="237">
        <f t="shared" si="5"/>
        <v>0</v>
      </c>
      <c r="AG18" s="237">
        <f t="shared" si="6"/>
        <v>0</v>
      </c>
      <c r="AH18" s="237">
        <v>0</v>
      </c>
      <c r="AI18" s="237">
        <v>0</v>
      </c>
      <c r="AJ18" s="237">
        <f t="shared" si="7"/>
        <v>0</v>
      </c>
      <c r="AK18" s="237">
        <f t="shared" si="8"/>
        <v>0</v>
      </c>
      <c r="AL18" s="237">
        <v>0</v>
      </c>
      <c r="AM18" s="237">
        <v>0</v>
      </c>
      <c r="AN18" s="237">
        <f t="shared" si="9"/>
        <v>0</v>
      </c>
      <c r="AO18" s="237">
        <f t="shared" si="10"/>
        <v>0</v>
      </c>
      <c r="AP18" s="237">
        <v>0</v>
      </c>
      <c r="AQ18" s="237">
        <v>0</v>
      </c>
      <c r="AR18" s="237">
        <f t="shared" si="11"/>
        <v>0</v>
      </c>
      <c r="AS18" s="237">
        <f t="shared" si="12"/>
        <v>0</v>
      </c>
      <c r="AT18" s="187">
        <f t="shared" si="19"/>
        <v>312987.07</v>
      </c>
    </row>
    <row r="19" spans="1:46" ht="14.25" customHeight="1" x14ac:dyDescent="0.25">
      <c r="A19" s="181">
        <v>5</v>
      </c>
      <c r="B19" s="83"/>
      <c r="C19" s="103" t="s">
        <v>288</v>
      </c>
      <c r="D19" s="235">
        <f t="shared" si="13"/>
        <v>0</v>
      </c>
      <c r="E19" s="85">
        <v>0</v>
      </c>
      <c r="F19" s="236" t="s">
        <v>289</v>
      </c>
      <c r="G19" s="101" t="s">
        <v>290</v>
      </c>
      <c r="J19" s="237">
        <v>0</v>
      </c>
      <c r="K19" s="237">
        <v>0</v>
      </c>
      <c r="L19" s="237">
        <f t="shared" si="14"/>
        <v>0</v>
      </c>
      <c r="M19" s="237">
        <f t="shared" si="15"/>
        <v>0</v>
      </c>
      <c r="N19" s="237">
        <v>0</v>
      </c>
      <c r="O19" s="237">
        <v>0</v>
      </c>
      <c r="P19" s="237">
        <f t="shared" si="16"/>
        <v>0</v>
      </c>
      <c r="Q19" s="237">
        <f t="shared" si="0"/>
        <v>0</v>
      </c>
      <c r="R19" s="237">
        <v>0</v>
      </c>
      <c r="S19" s="237">
        <v>0</v>
      </c>
      <c r="T19" s="237">
        <f t="shared" si="17"/>
        <v>0</v>
      </c>
      <c r="U19" s="237">
        <f t="shared" si="1"/>
        <v>0</v>
      </c>
      <c r="V19" s="237">
        <v>0</v>
      </c>
      <c r="W19" s="237">
        <v>0</v>
      </c>
      <c r="X19" s="237">
        <f t="shared" si="18"/>
        <v>0</v>
      </c>
      <c r="Y19" s="237">
        <f t="shared" si="2"/>
        <v>0</v>
      </c>
      <c r="Z19" s="237">
        <v>0</v>
      </c>
      <c r="AA19" s="237">
        <v>0</v>
      </c>
      <c r="AB19" s="237">
        <f t="shared" si="3"/>
        <v>0</v>
      </c>
      <c r="AC19" s="237">
        <f t="shared" si="4"/>
        <v>0</v>
      </c>
      <c r="AD19" s="237">
        <v>0</v>
      </c>
      <c r="AE19" s="237">
        <v>0</v>
      </c>
      <c r="AF19" s="237">
        <f t="shared" si="5"/>
        <v>0</v>
      </c>
      <c r="AG19" s="237">
        <f t="shared" si="6"/>
        <v>0</v>
      </c>
      <c r="AH19" s="237">
        <v>0</v>
      </c>
      <c r="AI19" s="237">
        <v>0</v>
      </c>
      <c r="AJ19" s="237">
        <f t="shared" si="7"/>
        <v>0</v>
      </c>
      <c r="AK19" s="237">
        <f t="shared" si="8"/>
        <v>0</v>
      </c>
      <c r="AL19" s="237">
        <v>0</v>
      </c>
      <c r="AM19" s="237">
        <v>0</v>
      </c>
      <c r="AN19" s="237">
        <f t="shared" si="9"/>
        <v>0</v>
      </c>
      <c r="AO19" s="237">
        <f t="shared" si="10"/>
        <v>0</v>
      </c>
      <c r="AP19" s="237">
        <v>0</v>
      </c>
      <c r="AQ19" s="237">
        <v>0</v>
      </c>
      <c r="AR19" s="237">
        <f t="shared" si="11"/>
        <v>0</v>
      </c>
      <c r="AS19" s="237">
        <f t="shared" si="12"/>
        <v>0</v>
      </c>
      <c r="AT19" s="187">
        <f t="shared" si="19"/>
        <v>0</v>
      </c>
    </row>
    <row r="20" spans="1:46" x14ac:dyDescent="0.25">
      <c r="A20" s="181">
        <v>6</v>
      </c>
      <c r="B20" s="83"/>
      <c r="C20" s="103" t="s">
        <v>291</v>
      </c>
      <c r="D20" s="235">
        <f t="shared" si="13"/>
        <v>0</v>
      </c>
      <c r="E20" s="85">
        <v>0</v>
      </c>
      <c r="F20" s="236" t="s">
        <v>292</v>
      </c>
      <c r="G20" s="101" t="s">
        <v>292</v>
      </c>
      <c r="J20" s="237">
        <v>0</v>
      </c>
      <c r="K20" s="237">
        <v>0</v>
      </c>
      <c r="L20" s="237">
        <f t="shared" si="14"/>
        <v>0</v>
      </c>
      <c r="M20" s="237">
        <f t="shared" si="15"/>
        <v>0</v>
      </c>
      <c r="N20" s="237">
        <v>0</v>
      </c>
      <c r="O20" s="237">
        <v>0</v>
      </c>
      <c r="P20" s="237">
        <f t="shared" si="16"/>
        <v>0</v>
      </c>
      <c r="Q20" s="237">
        <f t="shared" si="0"/>
        <v>0</v>
      </c>
      <c r="R20" s="237">
        <v>0</v>
      </c>
      <c r="S20" s="237">
        <v>0</v>
      </c>
      <c r="T20" s="237">
        <f t="shared" si="17"/>
        <v>0</v>
      </c>
      <c r="U20" s="237">
        <f t="shared" si="1"/>
        <v>0</v>
      </c>
      <c r="V20" s="237">
        <v>0</v>
      </c>
      <c r="W20" s="237">
        <v>0</v>
      </c>
      <c r="X20" s="237">
        <f t="shared" si="18"/>
        <v>0</v>
      </c>
      <c r="Y20" s="237">
        <f t="shared" si="2"/>
        <v>0</v>
      </c>
      <c r="Z20" s="237">
        <v>0</v>
      </c>
      <c r="AA20" s="237">
        <v>0</v>
      </c>
      <c r="AB20" s="237">
        <f t="shared" si="3"/>
        <v>0</v>
      </c>
      <c r="AC20" s="237">
        <f t="shared" si="4"/>
        <v>0</v>
      </c>
      <c r="AD20" s="237">
        <v>0</v>
      </c>
      <c r="AE20" s="237">
        <v>0</v>
      </c>
      <c r="AF20" s="237">
        <f t="shared" si="5"/>
        <v>0</v>
      </c>
      <c r="AG20" s="237">
        <f t="shared" si="6"/>
        <v>0</v>
      </c>
      <c r="AH20" s="237">
        <v>0</v>
      </c>
      <c r="AI20" s="237">
        <v>0</v>
      </c>
      <c r="AJ20" s="237">
        <f t="shared" si="7"/>
        <v>0</v>
      </c>
      <c r="AK20" s="237">
        <f t="shared" si="8"/>
        <v>0</v>
      </c>
      <c r="AL20" s="237">
        <v>0</v>
      </c>
      <c r="AM20" s="237">
        <v>0</v>
      </c>
      <c r="AN20" s="237">
        <f t="shared" si="9"/>
        <v>0</v>
      </c>
      <c r="AO20" s="237">
        <f t="shared" si="10"/>
        <v>0</v>
      </c>
      <c r="AP20" s="237">
        <v>0</v>
      </c>
      <c r="AQ20" s="237">
        <v>0</v>
      </c>
      <c r="AR20" s="237">
        <f t="shared" si="11"/>
        <v>0</v>
      </c>
      <c r="AS20" s="237">
        <f t="shared" si="12"/>
        <v>0</v>
      </c>
      <c r="AT20" s="187">
        <f t="shared" si="19"/>
        <v>0</v>
      </c>
    </row>
    <row r="21" spans="1:46" x14ac:dyDescent="0.25">
      <c r="A21" s="181">
        <v>7</v>
      </c>
      <c r="B21" s="83"/>
      <c r="C21" s="102" t="s">
        <v>293</v>
      </c>
      <c r="D21" s="235">
        <f t="shared" si="13"/>
        <v>0</v>
      </c>
      <c r="E21" s="85">
        <v>0</v>
      </c>
      <c r="F21" s="236" t="s">
        <v>294</v>
      </c>
      <c r="G21" s="101" t="s">
        <v>294</v>
      </c>
      <c r="J21" s="237">
        <v>0</v>
      </c>
      <c r="K21" s="237">
        <v>0</v>
      </c>
      <c r="L21" s="237">
        <f t="shared" si="14"/>
        <v>0</v>
      </c>
      <c r="M21" s="237">
        <f t="shared" si="15"/>
        <v>0</v>
      </c>
      <c r="N21" s="237">
        <v>0</v>
      </c>
      <c r="O21" s="237">
        <v>0</v>
      </c>
      <c r="P21" s="237">
        <f t="shared" si="16"/>
        <v>0</v>
      </c>
      <c r="Q21" s="237">
        <f t="shared" si="0"/>
        <v>0</v>
      </c>
      <c r="R21" s="237">
        <v>0</v>
      </c>
      <c r="S21" s="237">
        <v>0</v>
      </c>
      <c r="T21" s="237">
        <f t="shared" si="17"/>
        <v>0</v>
      </c>
      <c r="U21" s="237">
        <f t="shared" si="1"/>
        <v>0</v>
      </c>
      <c r="V21" s="237">
        <v>0</v>
      </c>
      <c r="W21" s="237">
        <v>0</v>
      </c>
      <c r="X21" s="237">
        <f t="shared" si="18"/>
        <v>0</v>
      </c>
      <c r="Y21" s="237">
        <f t="shared" si="2"/>
        <v>0</v>
      </c>
      <c r="Z21" s="237">
        <v>0</v>
      </c>
      <c r="AA21" s="237">
        <v>0</v>
      </c>
      <c r="AB21" s="237">
        <f t="shared" si="3"/>
        <v>0</v>
      </c>
      <c r="AC21" s="237">
        <f t="shared" si="4"/>
        <v>0</v>
      </c>
      <c r="AD21" s="237">
        <v>0</v>
      </c>
      <c r="AE21" s="237">
        <v>0</v>
      </c>
      <c r="AF21" s="237">
        <f t="shared" si="5"/>
        <v>0</v>
      </c>
      <c r="AG21" s="237">
        <f t="shared" si="6"/>
        <v>0</v>
      </c>
      <c r="AH21" s="237">
        <v>0</v>
      </c>
      <c r="AI21" s="237">
        <v>0</v>
      </c>
      <c r="AJ21" s="237">
        <f t="shared" si="7"/>
        <v>0</v>
      </c>
      <c r="AK21" s="237">
        <f t="shared" si="8"/>
        <v>0</v>
      </c>
      <c r="AL21" s="237">
        <v>0</v>
      </c>
      <c r="AM21" s="237">
        <v>0</v>
      </c>
      <c r="AN21" s="237">
        <f t="shared" si="9"/>
        <v>0</v>
      </c>
      <c r="AO21" s="237">
        <f t="shared" si="10"/>
        <v>0</v>
      </c>
      <c r="AP21" s="237">
        <v>0</v>
      </c>
      <c r="AQ21" s="237">
        <v>0</v>
      </c>
      <c r="AR21" s="237">
        <f t="shared" si="11"/>
        <v>0</v>
      </c>
      <c r="AS21" s="237">
        <f t="shared" si="12"/>
        <v>0</v>
      </c>
      <c r="AT21" s="187">
        <f t="shared" si="19"/>
        <v>0</v>
      </c>
    </row>
    <row r="22" spans="1:46" ht="13" thickBot="1" x14ac:dyDescent="0.3">
      <c r="A22" s="181">
        <v>8</v>
      </c>
      <c r="B22" s="83"/>
      <c r="C22" s="102" t="s">
        <v>295</v>
      </c>
      <c r="D22" s="235">
        <f t="shared" si="13"/>
        <v>1792923.51</v>
      </c>
      <c r="E22" s="85">
        <v>368372</v>
      </c>
      <c r="F22" s="236" t="s">
        <v>296</v>
      </c>
      <c r="G22" s="101" t="s">
        <v>297</v>
      </c>
      <c r="J22" s="237">
        <v>1792014.49</v>
      </c>
      <c r="K22" s="237">
        <v>0</v>
      </c>
      <c r="L22" s="237">
        <f t="shared" si="14"/>
        <v>1792014.49</v>
      </c>
      <c r="M22" s="237">
        <f t="shared" si="15"/>
        <v>1792014.49</v>
      </c>
      <c r="N22" s="237">
        <v>905</v>
      </c>
      <c r="O22" s="237">
        <v>0</v>
      </c>
      <c r="P22" s="237">
        <f t="shared" si="16"/>
        <v>905</v>
      </c>
      <c r="Q22" s="237">
        <f t="shared" si="0"/>
        <v>905</v>
      </c>
      <c r="R22" s="237">
        <v>0</v>
      </c>
      <c r="S22" s="237">
        <v>0</v>
      </c>
      <c r="T22" s="237">
        <f t="shared" si="17"/>
        <v>0</v>
      </c>
      <c r="U22" s="237">
        <f t="shared" si="1"/>
        <v>0</v>
      </c>
      <c r="V22" s="237">
        <v>32.39</v>
      </c>
      <c r="W22" s="237">
        <v>0</v>
      </c>
      <c r="X22" s="237">
        <f t="shared" si="18"/>
        <v>32.39</v>
      </c>
      <c r="Y22" s="237">
        <f t="shared" si="2"/>
        <v>4.0192751000000007</v>
      </c>
      <c r="Z22" s="237">
        <v>0</v>
      </c>
      <c r="AA22" s="237">
        <v>0</v>
      </c>
      <c r="AB22" s="237">
        <f t="shared" si="3"/>
        <v>0</v>
      </c>
      <c r="AC22" s="237">
        <f t="shared" si="4"/>
        <v>0</v>
      </c>
      <c r="AD22" s="237">
        <v>0</v>
      </c>
      <c r="AE22" s="237">
        <v>0</v>
      </c>
      <c r="AF22" s="237">
        <f t="shared" si="5"/>
        <v>0</v>
      </c>
      <c r="AG22" s="237">
        <f t="shared" si="6"/>
        <v>0</v>
      </c>
      <c r="AH22" s="237">
        <v>0</v>
      </c>
      <c r="AI22" s="237">
        <v>0</v>
      </c>
      <c r="AJ22" s="237">
        <f t="shared" si="7"/>
        <v>0</v>
      </c>
      <c r="AK22" s="237">
        <f t="shared" si="8"/>
        <v>0</v>
      </c>
      <c r="AL22" s="237">
        <v>0</v>
      </c>
      <c r="AM22" s="237">
        <v>0</v>
      </c>
      <c r="AN22" s="237">
        <f t="shared" si="9"/>
        <v>0</v>
      </c>
      <c r="AO22" s="237">
        <f t="shared" si="10"/>
        <v>0</v>
      </c>
      <c r="AP22" s="237">
        <v>0</v>
      </c>
      <c r="AQ22" s="237">
        <v>0</v>
      </c>
      <c r="AR22" s="237">
        <f t="shared" si="11"/>
        <v>0</v>
      </c>
      <c r="AS22" s="237">
        <f t="shared" si="12"/>
        <v>0</v>
      </c>
      <c r="AT22" s="239">
        <f t="shared" si="19"/>
        <v>1792923.5092751</v>
      </c>
    </row>
    <row r="23" spans="1:46" ht="13.5" thickBot="1" x14ac:dyDescent="0.35">
      <c r="A23" s="177"/>
      <c r="B23" s="83"/>
      <c r="C23" s="151" t="s">
        <v>298</v>
      </c>
      <c r="D23" s="240">
        <f>SUM(D9:D22)</f>
        <v>5885114.7699999996</v>
      </c>
      <c r="E23" s="240">
        <f>SUM(E9:E22)</f>
        <v>5610689</v>
      </c>
      <c r="F23" s="241"/>
      <c r="G23" s="242"/>
      <c r="J23" s="243">
        <f t="shared" ref="J23:AT23" si="20">SUM(J9:J22)</f>
        <v>5793891.46</v>
      </c>
      <c r="K23" s="243">
        <f t="shared" si="20"/>
        <v>-84446.62</v>
      </c>
      <c r="L23" s="243">
        <f t="shared" si="20"/>
        <v>5709444.8399999999</v>
      </c>
      <c r="M23" s="243">
        <f t="shared" si="20"/>
        <v>5709444.8399999999</v>
      </c>
      <c r="N23" s="243">
        <f t="shared" si="20"/>
        <v>539943</v>
      </c>
      <c r="O23" s="243">
        <f t="shared" si="20"/>
        <v>-539038</v>
      </c>
      <c r="P23" s="243">
        <f t="shared" si="20"/>
        <v>905</v>
      </c>
      <c r="Q23" s="243">
        <f t="shared" si="20"/>
        <v>905</v>
      </c>
      <c r="R23" s="243">
        <f t="shared" si="20"/>
        <v>0</v>
      </c>
      <c r="S23" s="243">
        <f t="shared" si="20"/>
        <v>0</v>
      </c>
      <c r="T23" s="243">
        <f t="shared" si="20"/>
        <v>0</v>
      </c>
      <c r="U23" s="243">
        <f t="shared" si="20"/>
        <v>0</v>
      </c>
      <c r="V23" s="243">
        <f t="shared" si="20"/>
        <v>1528222.39</v>
      </c>
      <c r="W23" s="243">
        <f t="shared" si="20"/>
        <v>-119850</v>
      </c>
      <c r="X23" s="243">
        <f t="shared" si="20"/>
        <v>1408372.39</v>
      </c>
      <c r="Y23" s="243">
        <f t="shared" si="20"/>
        <v>174764.9298751</v>
      </c>
      <c r="Z23" s="243">
        <f t="shared" si="20"/>
        <v>0</v>
      </c>
      <c r="AA23" s="243">
        <f t="shared" si="20"/>
        <v>0</v>
      </c>
      <c r="AB23" s="243">
        <f t="shared" si="20"/>
        <v>0</v>
      </c>
      <c r="AC23" s="243">
        <f t="shared" si="20"/>
        <v>0</v>
      </c>
      <c r="AD23" s="243">
        <f t="shared" si="20"/>
        <v>0</v>
      </c>
      <c r="AE23" s="243">
        <f t="shared" si="20"/>
        <v>0</v>
      </c>
      <c r="AF23" s="243">
        <f t="shared" si="20"/>
        <v>0</v>
      </c>
      <c r="AG23" s="243">
        <f t="shared" si="20"/>
        <v>0</v>
      </c>
      <c r="AH23" s="243">
        <f t="shared" si="20"/>
        <v>0</v>
      </c>
      <c r="AI23" s="243">
        <f t="shared" si="20"/>
        <v>0</v>
      </c>
      <c r="AJ23" s="243">
        <f t="shared" si="20"/>
        <v>0</v>
      </c>
      <c r="AK23" s="243">
        <f t="shared" si="20"/>
        <v>0</v>
      </c>
      <c r="AL23" s="243">
        <f t="shared" si="20"/>
        <v>0</v>
      </c>
      <c r="AM23" s="243">
        <f t="shared" si="20"/>
        <v>0</v>
      </c>
      <c r="AN23" s="243">
        <f t="shared" si="20"/>
        <v>0</v>
      </c>
      <c r="AO23" s="243">
        <f t="shared" si="20"/>
        <v>0</v>
      </c>
      <c r="AP23" s="243">
        <f t="shared" si="20"/>
        <v>0</v>
      </c>
      <c r="AQ23" s="243">
        <f t="shared" si="20"/>
        <v>0</v>
      </c>
      <c r="AR23" s="243">
        <f t="shared" si="20"/>
        <v>0</v>
      </c>
      <c r="AS23" s="243">
        <f t="shared" si="20"/>
        <v>0</v>
      </c>
      <c r="AT23" s="243">
        <f t="shared" si="20"/>
        <v>5885114.7698750999</v>
      </c>
    </row>
    <row r="24" spans="1:46" ht="13" thickTop="1" x14ac:dyDescent="0.25">
      <c r="A24" s="177"/>
      <c r="B24" s="83"/>
      <c r="C24" s="82"/>
      <c r="D24" s="244"/>
      <c r="E24" s="244"/>
      <c r="F24" s="245"/>
      <c r="G24" s="101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7"/>
    </row>
    <row r="25" spans="1:46" ht="13" x14ac:dyDescent="0.3">
      <c r="A25" s="177"/>
      <c r="B25" s="83"/>
      <c r="C25" s="172" t="s">
        <v>299</v>
      </c>
      <c r="D25" s="244"/>
      <c r="E25" s="244"/>
      <c r="F25" s="245"/>
      <c r="G25" s="101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8"/>
    </row>
    <row r="26" spans="1:46" x14ac:dyDescent="0.25">
      <c r="A26" s="177">
        <v>9</v>
      </c>
      <c r="B26" s="83"/>
      <c r="C26" s="249" t="s">
        <v>300</v>
      </c>
      <c r="D26" s="250">
        <f t="shared" ref="D26:D42" si="21">ROUND(AT26,2)</f>
        <v>103289.06</v>
      </c>
      <c r="E26" s="85">
        <v>0</v>
      </c>
      <c r="F26" s="251" t="s">
        <v>301</v>
      </c>
      <c r="G26" s="101" t="s">
        <v>301</v>
      </c>
      <c r="J26" s="252">
        <v>103219.04</v>
      </c>
      <c r="K26" s="179">
        <v>0</v>
      </c>
      <c r="L26" s="252">
        <f t="shared" ref="L26:L42" si="22">SUM(J26:K26)</f>
        <v>103219.04</v>
      </c>
      <c r="M26" s="252">
        <f t="shared" ref="M26:M42" si="23">L26</f>
        <v>103219.04</v>
      </c>
      <c r="N26" s="252">
        <v>0</v>
      </c>
      <c r="O26" s="179">
        <v>0</v>
      </c>
      <c r="P26" s="252">
        <f t="shared" ref="P26:P42" si="24">SUM(N26:O26)</f>
        <v>0</v>
      </c>
      <c r="Q26" s="252">
        <f t="shared" ref="Q26:Q42" si="25">P$3*P26</f>
        <v>0</v>
      </c>
      <c r="R26" s="252">
        <v>0</v>
      </c>
      <c r="S26" s="179">
        <v>0</v>
      </c>
      <c r="T26" s="252">
        <f t="shared" ref="T26:T42" si="26">SUM(R26:S26)</f>
        <v>0</v>
      </c>
      <c r="U26" s="252">
        <f t="shared" ref="U26:U42" si="27">T$3*T26</f>
        <v>0</v>
      </c>
      <c r="V26" s="252">
        <v>564.25</v>
      </c>
      <c r="W26" s="179">
        <v>0</v>
      </c>
      <c r="X26" s="252">
        <f t="shared" ref="X26:X42" si="28">SUM(V26:W26)</f>
        <v>564.25</v>
      </c>
      <c r="Y26" s="252">
        <f t="shared" ref="Y26:Y42" si="29">X$3*X26</f>
        <v>70.01778250000001</v>
      </c>
      <c r="Z26" s="252">
        <v>0</v>
      </c>
      <c r="AA26" s="179">
        <v>0</v>
      </c>
      <c r="AB26" s="252">
        <f t="shared" ref="AB26:AB42" si="30">SUM(Z26:AA26)</f>
        <v>0</v>
      </c>
      <c r="AC26" s="252">
        <f t="shared" ref="AC26:AC42" si="31">AB$3*AB26</f>
        <v>0</v>
      </c>
      <c r="AD26" s="252">
        <v>0</v>
      </c>
      <c r="AE26" s="179">
        <v>0</v>
      </c>
      <c r="AF26" s="252">
        <f t="shared" ref="AF26:AF42" si="32">SUM(AD26:AE26)</f>
        <v>0</v>
      </c>
      <c r="AG26" s="252">
        <f t="shared" ref="AG26:AG42" si="33">AF$3*AF26</f>
        <v>0</v>
      </c>
      <c r="AH26" s="252">
        <v>0</v>
      </c>
      <c r="AI26" s="179">
        <v>0</v>
      </c>
      <c r="AJ26" s="252">
        <f t="shared" ref="AJ26:AJ42" si="34">SUM(AH26:AI26)</f>
        <v>0</v>
      </c>
      <c r="AK26" s="252">
        <f t="shared" ref="AK26:AK42" si="35">AJ$3*AJ26</f>
        <v>0</v>
      </c>
      <c r="AL26" s="252">
        <v>0</v>
      </c>
      <c r="AM26" s="179">
        <v>0</v>
      </c>
      <c r="AN26" s="252">
        <f t="shared" ref="AN26:AN42" si="36">SUM(AL26:AM26)</f>
        <v>0</v>
      </c>
      <c r="AO26" s="252">
        <f t="shared" ref="AO26:AO42" si="37">AN$3*AN26</f>
        <v>0</v>
      </c>
      <c r="AP26" s="252">
        <v>0</v>
      </c>
      <c r="AQ26" s="179">
        <v>0</v>
      </c>
      <c r="AR26" s="252">
        <f t="shared" ref="AR26:AR42" si="38">SUM(AP26:AQ26)</f>
        <v>0</v>
      </c>
      <c r="AS26" s="252">
        <f t="shared" ref="AS26:AS42" si="39">AR$3*AR26</f>
        <v>0</v>
      </c>
      <c r="AT26" s="253">
        <f t="shared" ref="AT26:AT42" si="40">M26+Q26+U26+Y26+AC26+AG26+AK26+AO26+AS26</f>
        <v>103289.05778249999</v>
      </c>
    </row>
    <row r="27" spans="1:46" x14ac:dyDescent="0.25">
      <c r="A27" s="177">
        <v>10</v>
      </c>
      <c r="B27" s="83"/>
      <c r="C27" s="102" t="s">
        <v>302</v>
      </c>
      <c r="D27" s="250">
        <f t="shared" si="21"/>
        <v>2924987.31</v>
      </c>
      <c r="E27" s="85">
        <v>2865707</v>
      </c>
      <c r="F27" s="251" t="s">
        <v>303</v>
      </c>
      <c r="G27" s="101" t="s">
        <v>303</v>
      </c>
      <c r="J27" s="252">
        <v>3249276.41</v>
      </c>
      <c r="K27" s="252">
        <v>-539038</v>
      </c>
      <c r="L27" s="252">
        <f t="shared" si="22"/>
        <v>2710238.41</v>
      </c>
      <c r="M27" s="252">
        <f t="shared" si="23"/>
        <v>2710238.41</v>
      </c>
      <c r="N27" s="252">
        <v>89042</v>
      </c>
      <c r="O27" s="252">
        <v>0</v>
      </c>
      <c r="P27" s="252">
        <f t="shared" si="24"/>
        <v>89042</v>
      </c>
      <c r="Q27" s="252">
        <f t="shared" si="25"/>
        <v>89042</v>
      </c>
      <c r="R27" s="252">
        <v>0</v>
      </c>
      <c r="S27" s="252">
        <v>0</v>
      </c>
      <c r="T27" s="252">
        <f t="shared" si="26"/>
        <v>0</v>
      </c>
      <c r="U27" s="252">
        <f t="shared" si="27"/>
        <v>0</v>
      </c>
      <c r="V27" s="252">
        <v>1013030.04</v>
      </c>
      <c r="W27" s="252">
        <v>0</v>
      </c>
      <c r="X27" s="252">
        <f t="shared" si="28"/>
        <v>1013030.04</v>
      </c>
      <c r="Y27" s="252">
        <f t="shared" si="29"/>
        <v>125706.89766360002</v>
      </c>
      <c r="Z27" s="252">
        <v>0</v>
      </c>
      <c r="AA27" s="252">
        <v>0</v>
      </c>
      <c r="AB27" s="252">
        <f t="shared" si="30"/>
        <v>0</v>
      </c>
      <c r="AC27" s="252">
        <f t="shared" si="31"/>
        <v>0</v>
      </c>
      <c r="AD27" s="252">
        <v>0</v>
      </c>
      <c r="AE27" s="252">
        <v>0</v>
      </c>
      <c r="AF27" s="252">
        <f t="shared" si="32"/>
        <v>0</v>
      </c>
      <c r="AG27" s="252">
        <f t="shared" si="33"/>
        <v>0</v>
      </c>
      <c r="AH27" s="252">
        <v>0</v>
      </c>
      <c r="AI27" s="252">
        <v>0</v>
      </c>
      <c r="AJ27" s="252">
        <f t="shared" si="34"/>
        <v>0</v>
      </c>
      <c r="AK27" s="252">
        <f t="shared" si="35"/>
        <v>0</v>
      </c>
      <c r="AL27" s="252">
        <v>0</v>
      </c>
      <c r="AM27" s="252">
        <v>0</v>
      </c>
      <c r="AN27" s="252">
        <f t="shared" si="36"/>
        <v>0</v>
      </c>
      <c r="AO27" s="252">
        <f t="shared" si="37"/>
        <v>0</v>
      </c>
      <c r="AP27" s="252">
        <v>0</v>
      </c>
      <c r="AQ27" s="252">
        <v>0</v>
      </c>
      <c r="AR27" s="252">
        <f t="shared" si="38"/>
        <v>0</v>
      </c>
      <c r="AS27" s="252">
        <f t="shared" si="39"/>
        <v>0</v>
      </c>
      <c r="AT27" s="253">
        <f t="shared" si="40"/>
        <v>2924987.3076636</v>
      </c>
    </row>
    <row r="28" spans="1:46" x14ac:dyDescent="0.25">
      <c r="A28" s="177">
        <v>11</v>
      </c>
      <c r="B28" s="83"/>
      <c r="C28" s="102" t="s">
        <v>304</v>
      </c>
      <c r="D28" s="250">
        <f t="shared" si="21"/>
        <v>260531.56</v>
      </c>
      <c r="E28" s="85">
        <v>225289</v>
      </c>
      <c r="F28" s="251" t="s">
        <v>305</v>
      </c>
      <c r="G28" s="101" t="s">
        <v>305</v>
      </c>
      <c r="J28" s="252">
        <v>34214.620000000003</v>
      </c>
      <c r="K28" s="252">
        <v>0</v>
      </c>
      <c r="L28" s="252">
        <f t="shared" si="22"/>
        <v>34214.620000000003</v>
      </c>
      <c r="M28" s="252">
        <f t="shared" si="23"/>
        <v>34214.620000000003</v>
      </c>
      <c r="N28" s="252">
        <v>225477</v>
      </c>
      <c r="O28" s="252">
        <v>0</v>
      </c>
      <c r="P28" s="252">
        <f t="shared" si="24"/>
        <v>225477</v>
      </c>
      <c r="Q28" s="252">
        <f t="shared" si="25"/>
        <v>225477</v>
      </c>
      <c r="R28" s="252">
        <v>0</v>
      </c>
      <c r="S28" s="252">
        <v>0</v>
      </c>
      <c r="T28" s="252">
        <f t="shared" si="26"/>
        <v>0</v>
      </c>
      <c r="U28" s="252">
        <f t="shared" si="27"/>
        <v>0</v>
      </c>
      <c r="V28" s="252">
        <v>6768.82</v>
      </c>
      <c r="W28" s="252">
        <v>0</v>
      </c>
      <c r="X28" s="252">
        <f t="shared" si="28"/>
        <v>6768.82</v>
      </c>
      <c r="Y28" s="252">
        <f t="shared" si="29"/>
        <v>839.94287380000003</v>
      </c>
      <c r="Z28" s="252">
        <v>0</v>
      </c>
      <c r="AA28" s="252">
        <v>0</v>
      </c>
      <c r="AB28" s="252">
        <f t="shared" si="30"/>
        <v>0</v>
      </c>
      <c r="AC28" s="252">
        <f t="shared" si="31"/>
        <v>0</v>
      </c>
      <c r="AD28" s="252">
        <v>0</v>
      </c>
      <c r="AE28" s="252">
        <v>0</v>
      </c>
      <c r="AF28" s="252">
        <f t="shared" si="32"/>
        <v>0</v>
      </c>
      <c r="AG28" s="252">
        <f t="shared" si="33"/>
        <v>0</v>
      </c>
      <c r="AH28" s="252">
        <v>0</v>
      </c>
      <c r="AI28" s="252">
        <v>0</v>
      </c>
      <c r="AJ28" s="252">
        <f t="shared" si="34"/>
        <v>0</v>
      </c>
      <c r="AK28" s="252">
        <f t="shared" si="35"/>
        <v>0</v>
      </c>
      <c r="AL28" s="252">
        <v>0</v>
      </c>
      <c r="AM28" s="252">
        <v>0</v>
      </c>
      <c r="AN28" s="252">
        <f t="shared" si="36"/>
        <v>0</v>
      </c>
      <c r="AO28" s="252">
        <f t="shared" si="37"/>
        <v>0</v>
      </c>
      <c r="AP28" s="252">
        <v>0</v>
      </c>
      <c r="AQ28" s="252">
        <v>0</v>
      </c>
      <c r="AR28" s="252">
        <f t="shared" si="38"/>
        <v>0</v>
      </c>
      <c r="AS28" s="252">
        <f t="shared" si="39"/>
        <v>0</v>
      </c>
      <c r="AT28" s="253">
        <f t="shared" si="40"/>
        <v>260531.56287379999</v>
      </c>
    </row>
    <row r="29" spans="1:46" x14ac:dyDescent="0.25">
      <c r="A29" s="177">
        <v>12</v>
      </c>
      <c r="B29" s="83"/>
      <c r="C29" s="102" t="s">
        <v>306</v>
      </c>
      <c r="D29" s="244"/>
      <c r="E29" s="85"/>
      <c r="F29" s="245"/>
      <c r="G29" s="101"/>
      <c r="J29" s="246"/>
      <c r="K29" s="246"/>
      <c r="L29" s="246"/>
      <c r="M29" s="246"/>
      <c r="N29" s="246"/>
      <c r="O29" s="246"/>
      <c r="P29" s="246"/>
      <c r="Q29" s="246"/>
      <c r="R29" s="252"/>
      <c r="S29" s="246"/>
      <c r="T29" s="246"/>
      <c r="U29" s="246"/>
      <c r="V29" s="252"/>
      <c r="W29" s="246"/>
      <c r="X29" s="246"/>
      <c r="Y29" s="246"/>
      <c r="Z29" s="252"/>
      <c r="AA29" s="246"/>
      <c r="AB29" s="246"/>
      <c r="AC29" s="246"/>
      <c r="AD29" s="252"/>
      <c r="AE29" s="246"/>
      <c r="AF29" s="246"/>
      <c r="AG29" s="246"/>
      <c r="AH29" s="252"/>
      <c r="AI29" s="246"/>
      <c r="AJ29" s="246"/>
      <c r="AK29" s="246"/>
      <c r="AL29" s="252"/>
      <c r="AM29" s="246"/>
      <c r="AN29" s="246"/>
      <c r="AO29" s="246"/>
      <c r="AP29" s="252"/>
      <c r="AQ29" s="246"/>
      <c r="AR29" s="246"/>
      <c r="AS29" s="246"/>
      <c r="AT29" s="248"/>
    </row>
    <row r="30" spans="1:46" ht="13" x14ac:dyDescent="0.3">
      <c r="A30" s="177"/>
      <c r="B30" s="83" t="s">
        <v>88</v>
      </c>
      <c r="C30" s="133" t="s">
        <v>307</v>
      </c>
      <c r="D30" s="244">
        <f t="shared" si="21"/>
        <v>341127.57</v>
      </c>
      <c r="E30" s="85">
        <v>435551</v>
      </c>
      <c r="F30" s="245"/>
      <c r="G30" s="101"/>
      <c r="J30" s="246">
        <v>423565.15</v>
      </c>
      <c r="K30" s="246">
        <v>-119850</v>
      </c>
      <c r="L30" s="246">
        <f t="shared" si="22"/>
        <v>303715.15000000002</v>
      </c>
      <c r="M30" s="246">
        <f t="shared" si="23"/>
        <v>303715.15000000002</v>
      </c>
      <c r="N30" s="246">
        <v>0</v>
      </c>
      <c r="O30" s="246">
        <v>0</v>
      </c>
      <c r="P30" s="246">
        <f t="shared" si="24"/>
        <v>0</v>
      </c>
      <c r="Q30" s="246">
        <f t="shared" si="25"/>
        <v>0</v>
      </c>
      <c r="R30" s="252">
        <v>0</v>
      </c>
      <c r="S30" s="246">
        <v>0</v>
      </c>
      <c r="T30" s="246">
        <f t="shared" si="26"/>
        <v>0</v>
      </c>
      <c r="U30" s="246">
        <f t="shared" si="27"/>
        <v>0</v>
      </c>
      <c r="V30" s="252">
        <v>385940.86</v>
      </c>
      <c r="W30" s="246">
        <v>-84446.62</v>
      </c>
      <c r="X30" s="246">
        <f t="shared" si="28"/>
        <v>301494.24</v>
      </c>
      <c r="Y30" s="246">
        <f t="shared" si="29"/>
        <v>37412.420241599997</v>
      </c>
      <c r="Z30" s="252">
        <v>0</v>
      </c>
      <c r="AA30" s="246">
        <v>0</v>
      </c>
      <c r="AB30" s="246">
        <f t="shared" si="30"/>
        <v>0</v>
      </c>
      <c r="AC30" s="246">
        <f t="shared" si="31"/>
        <v>0</v>
      </c>
      <c r="AD30" s="252">
        <v>0</v>
      </c>
      <c r="AE30" s="246">
        <v>0</v>
      </c>
      <c r="AF30" s="246">
        <f t="shared" si="32"/>
        <v>0</v>
      </c>
      <c r="AG30" s="246">
        <f t="shared" si="33"/>
        <v>0</v>
      </c>
      <c r="AH30" s="252">
        <v>0</v>
      </c>
      <c r="AI30" s="246">
        <v>0</v>
      </c>
      <c r="AJ30" s="246">
        <f t="shared" si="34"/>
        <v>0</v>
      </c>
      <c r="AK30" s="246">
        <f t="shared" si="35"/>
        <v>0</v>
      </c>
      <c r="AL30" s="252">
        <v>0</v>
      </c>
      <c r="AM30" s="246">
        <v>0</v>
      </c>
      <c r="AN30" s="246">
        <f t="shared" si="36"/>
        <v>0</v>
      </c>
      <c r="AO30" s="246">
        <f t="shared" si="37"/>
        <v>0</v>
      </c>
      <c r="AP30" s="252">
        <v>0</v>
      </c>
      <c r="AQ30" s="246">
        <v>0</v>
      </c>
      <c r="AR30" s="246">
        <f t="shared" si="38"/>
        <v>0</v>
      </c>
      <c r="AS30" s="246">
        <f t="shared" si="39"/>
        <v>0</v>
      </c>
      <c r="AT30" s="248">
        <f t="shared" si="40"/>
        <v>341127.57024160004</v>
      </c>
    </row>
    <row r="31" spans="1:46" ht="13" x14ac:dyDescent="0.3">
      <c r="A31" s="177"/>
      <c r="B31" s="132" t="s">
        <v>115</v>
      </c>
      <c r="C31" s="133" t="s">
        <v>308</v>
      </c>
      <c r="D31" s="235">
        <f t="shared" si="21"/>
        <v>100000</v>
      </c>
      <c r="E31" s="85">
        <v>0</v>
      </c>
      <c r="F31" s="236"/>
      <c r="G31" s="101"/>
      <c r="J31" s="237">
        <v>100000</v>
      </c>
      <c r="K31" s="237">
        <v>0</v>
      </c>
      <c r="L31" s="237">
        <f t="shared" si="22"/>
        <v>100000</v>
      </c>
      <c r="M31" s="237">
        <f t="shared" si="23"/>
        <v>100000</v>
      </c>
      <c r="N31" s="237">
        <v>0</v>
      </c>
      <c r="O31" s="237">
        <v>0</v>
      </c>
      <c r="P31" s="237">
        <f t="shared" si="24"/>
        <v>0</v>
      </c>
      <c r="Q31" s="237">
        <f t="shared" si="25"/>
        <v>0</v>
      </c>
      <c r="R31" s="252">
        <v>0</v>
      </c>
      <c r="S31" s="237">
        <v>0</v>
      </c>
      <c r="T31" s="237">
        <f t="shared" si="26"/>
        <v>0</v>
      </c>
      <c r="U31" s="237">
        <f t="shared" si="27"/>
        <v>0</v>
      </c>
      <c r="V31" s="252">
        <v>0</v>
      </c>
      <c r="W31" s="237">
        <v>0</v>
      </c>
      <c r="X31" s="237">
        <f t="shared" si="28"/>
        <v>0</v>
      </c>
      <c r="Y31" s="237">
        <f t="shared" si="29"/>
        <v>0</v>
      </c>
      <c r="Z31" s="252">
        <v>0</v>
      </c>
      <c r="AA31" s="237">
        <v>0</v>
      </c>
      <c r="AB31" s="237">
        <f t="shared" si="30"/>
        <v>0</v>
      </c>
      <c r="AC31" s="237">
        <f t="shared" si="31"/>
        <v>0</v>
      </c>
      <c r="AD31" s="252">
        <v>0</v>
      </c>
      <c r="AE31" s="237">
        <v>0</v>
      </c>
      <c r="AF31" s="237">
        <f t="shared" si="32"/>
        <v>0</v>
      </c>
      <c r="AG31" s="237">
        <f t="shared" si="33"/>
        <v>0</v>
      </c>
      <c r="AH31" s="252">
        <v>0</v>
      </c>
      <c r="AI31" s="237">
        <v>0</v>
      </c>
      <c r="AJ31" s="237">
        <f t="shared" si="34"/>
        <v>0</v>
      </c>
      <c r="AK31" s="237">
        <f t="shared" si="35"/>
        <v>0</v>
      </c>
      <c r="AL31" s="252">
        <v>0</v>
      </c>
      <c r="AM31" s="237">
        <v>0</v>
      </c>
      <c r="AN31" s="237">
        <f t="shared" si="36"/>
        <v>0</v>
      </c>
      <c r="AO31" s="237">
        <f t="shared" si="37"/>
        <v>0</v>
      </c>
      <c r="AP31" s="252">
        <v>0</v>
      </c>
      <c r="AQ31" s="237">
        <v>0</v>
      </c>
      <c r="AR31" s="237">
        <f t="shared" si="38"/>
        <v>0</v>
      </c>
      <c r="AS31" s="237">
        <f t="shared" si="39"/>
        <v>0</v>
      </c>
      <c r="AT31" s="187">
        <f t="shared" si="40"/>
        <v>100000</v>
      </c>
    </row>
    <row r="32" spans="1:46" ht="13" x14ac:dyDescent="0.3">
      <c r="A32" s="177"/>
      <c r="B32" s="132" t="s">
        <v>118</v>
      </c>
      <c r="C32" s="133" t="s">
        <v>309</v>
      </c>
      <c r="D32" s="244">
        <f t="shared" si="21"/>
        <v>0</v>
      </c>
      <c r="E32" s="85">
        <v>0</v>
      </c>
      <c r="F32" s="245"/>
      <c r="G32" s="101"/>
      <c r="J32" s="246">
        <v>0</v>
      </c>
      <c r="K32" s="246">
        <v>0</v>
      </c>
      <c r="L32" s="246">
        <f t="shared" si="22"/>
        <v>0</v>
      </c>
      <c r="M32" s="246">
        <f t="shared" si="23"/>
        <v>0</v>
      </c>
      <c r="N32" s="246">
        <v>0</v>
      </c>
      <c r="O32" s="246">
        <v>0</v>
      </c>
      <c r="P32" s="246">
        <f t="shared" si="24"/>
        <v>0</v>
      </c>
      <c r="Q32" s="246">
        <f t="shared" si="25"/>
        <v>0</v>
      </c>
      <c r="R32" s="252">
        <v>0</v>
      </c>
      <c r="S32" s="246">
        <v>0</v>
      </c>
      <c r="T32" s="246">
        <f t="shared" si="26"/>
        <v>0</v>
      </c>
      <c r="U32" s="246">
        <f t="shared" si="27"/>
        <v>0</v>
      </c>
      <c r="V32" s="252">
        <v>0</v>
      </c>
      <c r="W32" s="246">
        <v>0</v>
      </c>
      <c r="X32" s="246">
        <f t="shared" si="28"/>
        <v>0</v>
      </c>
      <c r="Y32" s="246">
        <f t="shared" si="29"/>
        <v>0</v>
      </c>
      <c r="Z32" s="252">
        <v>0</v>
      </c>
      <c r="AA32" s="246">
        <v>0</v>
      </c>
      <c r="AB32" s="246">
        <f t="shared" si="30"/>
        <v>0</v>
      </c>
      <c r="AC32" s="246">
        <f t="shared" si="31"/>
        <v>0</v>
      </c>
      <c r="AD32" s="252">
        <v>0</v>
      </c>
      <c r="AE32" s="246">
        <v>0</v>
      </c>
      <c r="AF32" s="246">
        <f t="shared" si="32"/>
        <v>0</v>
      </c>
      <c r="AG32" s="246">
        <f t="shared" si="33"/>
        <v>0</v>
      </c>
      <c r="AH32" s="252">
        <v>0</v>
      </c>
      <c r="AI32" s="246">
        <v>0</v>
      </c>
      <c r="AJ32" s="246">
        <f t="shared" si="34"/>
        <v>0</v>
      </c>
      <c r="AK32" s="246">
        <f t="shared" si="35"/>
        <v>0</v>
      </c>
      <c r="AL32" s="252">
        <v>0</v>
      </c>
      <c r="AM32" s="246">
        <v>0</v>
      </c>
      <c r="AN32" s="246">
        <f t="shared" si="36"/>
        <v>0</v>
      </c>
      <c r="AO32" s="246">
        <f t="shared" si="37"/>
        <v>0</v>
      </c>
      <c r="AP32" s="252">
        <v>0</v>
      </c>
      <c r="AQ32" s="246">
        <v>0</v>
      </c>
      <c r="AR32" s="246">
        <f t="shared" si="38"/>
        <v>0</v>
      </c>
      <c r="AS32" s="246">
        <f t="shared" si="39"/>
        <v>0</v>
      </c>
      <c r="AT32" s="248">
        <f t="shared" si="40"/>
        <v>0</v>
      </c>
    </row>
    <row r="33" spans="1:46" x14ac:dyDescent="0.25">
      <c r="A33" s="177">
        <v>13</v>
      </c>
      <c r="B33" s="83"/>
      <c r="C33" s="82" t="s">
        <v>310</v>
      </c>
      <c r="D33" s="250">
        <f t="shared" si="21"/>
        <v>969146.42</v>
      </c>
      <c r="E33" s="85">
        <v>1014770</v>
      </c>
      <c r="F33" s="251" t="s">
        <v>311</v>
      </c>
      <c r="G33" s="101" t="s">
        <v>311</v>
      </c>
      <c r="J33" s="252">
        <v>957048.64</v>
      </c>
      <c r="K33" s="252">
        <v>0</v>
      </c>
      <c r="L33" s="252">
        <f t="shared" si="22"/>
        <v>957048.64</v>
      </c>
      <c r="M33" s="252">
        <f t="shared" si="23"/>
        <v>957048.64</v>
      </c>
      <c r="N33" s="252">
        <v>0</v>
      </c>
      <c r="O33" s="252">
        <v>0</v>
      </c>
      <c r="P33" s="252">
        <f t="shared" si="24"/>
        <v>0</v>
      </c>
      <c r="Q33" s="252">
        <f t="shared" si="25"/>
        <v>0</v>
      </c>
      <c r="R33" s="252">
        <v>0</v>
      </c>
      <c r="S33" s="252">
        <v>0</v>
      </c>
      <c r="T33" s="252">
        <f t="shared" si="26"/>
        <v>0</v>
      </c>
      <c r="U33" s="252">
        <f t="shared" si="27"/>
        <v>0</v>
      </c>
      <c r="V33" s="252">
        <v>97492.02</v>
      </c>
      <c r="W33" s="252">
        <v>0</v>
      </c>
      <c r="X33" s="252">
        <f t="shared" si="28"/>
        <v>97492.02</v>
      </c>
      <c r="Y33" s="252">
        <f t="shared" si="29"/>
        <v>12097.784761800001</v>
      </c>
      <c r="Z33" s="252">
        <v>0</v>
      </c>
      <c r="AA33" s="252">
        <v>0</v>
      </c>
      <c r="AB33" s="252">
        <f t="shared" si="30"/>
        <v>0</v>
      </c>
      <c r="AC33" s="252">
        <f t="shared" si="31"/>
        <v>0</v>
      </c>
      <c r="AD33" s="252">
        <v>0</v>
      </c>
      <c r="AE33" s="252">
        <v>0</v>
      </c>
      <c r="AF33" s="252">
        <f t="shared" si="32"/>
        <v>0</v>
      </c>
      <c r="AG33" s="252">
        <f t="shared" si="33"/>
        <v>0</v>
      </c>
      <c r="AH33" s="252">
        <v>0</v>
      </c>
      <c r="AI33" s="252">
        <v>0</v>
      </c>
      <c r="AJ33" s="252">
        <f t="shared" si="34"/>
        <v>0</v>
      </c>
      <c r="AK33" s="252">
        <f t="shared" si="35"/>
        <v>0</v>
      </c>
      <c r="AL33" s="252">
        <v>0</v>
      </c>
      <c r="AM33" s="252">
        <v>0</v>
      </c>
      <c r="AN33" s="252">
        <f t="shared" si="36"/>
        <v>0</v>
      </c>
      <c r="AO33" s="252">
        <f t="shared" si="37"/>
        <v>0</v>
      </c>
      <c r="AP33" s="252">
        <v>0</v>
      </c>
      <c r="AQ33" s="252">
        <v>0</v>
      </c>
      <c r="AR33" s="252">
        <f t="shared" si="38"/>
        <v>0</v>
      </c>
      <c r="AS33" s="252">
        <f t="shared" si="39"/>
        <v>0</v>
      </c>
      <c r="AT33" s="253">
        <f t="shared" si="40"/>
        <v>969146.42476179998</v>
      </c>
    </row>
    <row r="34" spans="1:46" x14ac:dyDescent="0.25">
      <c r="A34" s="177">
        <v>14</v>
      </c>
      <c r="B34" s="83"/>
      <c r="C34" s="82" t="s">
        <v>312</v>
      </c>
      <c r="D34" s="250"/>
      <c r="E34" s="85"/>
      <c r="F34" s="251" t="s">
        <v>313</v>
      </c>
      <c r="G34" s="101" t="s">
        <v>313</v>
      </c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3"/>
    </row>
    <row r="35" spans="1:46" ht="13" x14ac:dyDescent="0.3">
      <c r="A35" s="177" t="s">
        <v>84</v>
      </c>
      <c r="B35" s="83" t="s">
        <v>88</v>
      </c>
      <c r="C35" s="133" t="s">
        <v>314</v>
      </c>
      <c r="D35" s="250">
        <f t="shared" si="21"/>
        <v>24653.96</v>
      </c>
      <c r="E35" s="85">
        <v>61877</v>
      </c>
      <c r="F35" s="251" t="s">
        <v>315</v>
      </c>
      <c r="G35" s="254" t="s">
        <v>315</v>
      </c>
      <c r="J35" s="252">
        <v>12974.55</v>
      </c>
      <c r="K35" s="252">
        <v>0</v>
      </c>
      <c r="L35" s="252">
        <f t="shared" si="22"/>
        <v>12974.55</v>
      </c>
      <c r="M35" s="252">
        <f t="shared" si="23"/>
        <v>12974.55</v>
      </c>
      <c r="N35" s="252">
        <v>11151</v>
      </c>
      <c r="O35" s="252">
        <v>0</v>
      </c>
      <c r="P35" s="252">
        <f t="shared" si="24"/>
        <v>11151</v>
      </c>
      <c r="Q35" s="252">
        <f t="shared" si="25"/>
        <v>11151</v>
      </c>
      <c r="R35" s="252">
        <v>0</v>
      </c>
      <c r="S35" s="252">
        <v>0</v>
      </c>
      <c r="T35" s="252">
        <f t="shared" si="26"/>
        <v>0</v>
      </c>
      <c r="U35" s="252">
        <f t="shared" si="27"/>
        <v>0</v>
      </c>
      <c r="V35" s="252">
        <v>4258.26</v>
      </c>
      <c r="W35" s="252">
        <v>0</v>
      </c>
      <c r="X35" s="252">
        <f t="shared" si="28"/>
        <v>4258.26</v>
      </c>
      <c r="Y35" s="252">
        <f t="shared" si="29"/>
        <v>528.40748340000005</v>
      </c>
      <c r="Z35" s="252">
        <v>0</v>
      </c>
      <c r="AA35" s="252">
        <v>0</v>
      </c>
      <c r="AB35" s="252">
        <f t="shared" si="30"/>
        <v>0</v>
      </c>
      <c r="AC35" s="252">
        <f t="shared" si="31"/>
        <v>0</v>
      </c>
      <c r="AD35" s="252">
        <v>0</v>
      </c>
      <c r="AE35" s="252">
        <v>0</v>
      </c>
      <c r="AF35" s="252">
        <f t="shared" si="32"/>
        <v>0</v>
      </c>
      <c r="AG35" s="252">
        <f t="shared" si="33"/>
        <v>0</v>
      </c>
      <c r="AH35" s="252">
        <v>0</v>
      </c>
      <c r="AI35" s="252">
        <v>0</v>
      </c>
      <c r="AJ35" s="252">
        <f t="shared" si="34"/>
        <v>0</v>
      </c>
      <c r="AK35" s="252">
        <f t="shared" si="35"/>
        <v>0</v>
      </c>
      <c r="AL35" s="252">
        <v>0</v>
      </c>
      <c r="AM35" s="252">
        <v>0</v>
      </c>
      <c r="AN35" s="252">
        <f t="shared" si="36"/>
        <v>0</v>
      </c>
      <c r="AO35" s="252">
        <f t="shared" si="37"/>
        <v>0</v>
      </c>
      <c r="AP35" s="252">
        <v>0</v>
      </c>
      <c r="AQ35" s="252">
        <v>0</v>
      </c>
      <c r="AR35" s="252">
        <f t="shared" si="38"/>
        <v>0</v>
      </c>
      <c r="AS35" s="252">
        <f t="shared" si="39"/>
        <v>0</v>
      </c>
      <c r="AT35" s="253">
        <f t="shared" si="40"/>
        <v>24653.957483399998</v>
      </c>
    </row>
    <row r="36" spans="1:46" ht="13" x14ac:dyDescent="0.3">
      <c r="A36" s="177"/>
      <c r="B36" s="83" t="s">
        <v>115</v>
      </c>
      <c r="C36" s="133" t="s">
        <v>317</v>
      </c>
      <c r="D36" s="250">
        <f t="shared" si="21"/>
        <v>331724.40000000002</v>
      </c>
      <c r="E36" s="85">
        <v>762939</v>
      </c>
      <c r="F36" s="251" t="s">
        <v>318</v>
      </c>
      <c r="G36" s="254" t="s">
        <v>318</v>
      </c>
      <c r="J36" s="252">
        <v>331234.21999999997</v>
      </c>
      <c r="K36" s="252">
        <v>0</v>
      </c>
      <c r="L36" s="252">
        <f t="shared" si="22"/>
        <v>331234.21999999997</v>
      </c>
      <c r="M36" s="252">
        <f t="shared" si="23"/>
        <v>331234.21999999997</v>
      </c>
      <c r="N36" s="252">
        <v>346</v>
      </c>
      <c r="O36" s="252">
        <v>0</v>
      </c>
      <c r="P36" s="252">
        <f t="shared" si="24"/>
        <v>346</v>
      </c>
      <c r="Q36" s="252">
        <f t="shared" si="25"/>
        <v>346</v>
      </c>
      <c r="R36" s="252">
        <v>0</v>
      </c>
      <c r="S36" s="252">
        <v>0</v>
      </c>
      <c r="T36" s="252">
        <f t="shared" si="26"/>
        <v>0</v>
      </c>
      <c r="U36" s="252">
        <f t="shared" si="27"/>
        <v>0</v>
      </c>
      <c r="V36" s="252">
        <v>1161.8599999999999</v>
      </c>
      <c r="W36" s="252">
        <v>0</v>
      </c>
      <c r="X36" s="252">
        <f t="shared" si="28"/>
        <v>1161.8599999999999</v>
      </c>
      <c r="Y36" s="252">
        <f t="shared" si="29"/>
        <v>144.17520740000001</v>
      </c>
      <c r="Z36" s="252">
        <v>0</v>
      </c>
      <c r="AA36" s="252">
        <v>0</v>
      </c>
      <c r="AB36" s="252">
        <f t="shared" si="30"/>
        <v>0</v>
      </c>
      <c r="AC36" s="252">
        <f t="shared" si="31"/>
        <v>0</v>
      </c>
      <c r="AD36" s="252">
        <v>0</v>
      </c>
      <c r="AE36" s="252">
        <v>0</v>
      </c>
      <c r="AF36" s="252">
        <f t="shared" si="32"/>
        <v>0</v>
      </c>
      <c r="AG36" s="252">
        <f t="shared" si="33"/>
        <v>0</v>
      </c>
      <c r="AH36" s="252">
        <v>0</v>
      </c>
      <c r="AI36" s="252">
        <v>0</v>
      </c>
      <c r="AJ36" s="252">
        <f t="shared" si="34"/>
        <v>0</v>
      </c>
      <c r="AK36" s="252">
        <f t="shared" si="35"/>
        <v>0</v>
      </c>
      <c r="AL36" s="252">
        <v>0</v>
      </c>
      <c r="AM36" s="252">
        <v>0</v>
      </c>
      <c r="AN36" s="252">
        <f t="shared" si="36"/>
        <v>0</v>
      </c>
      <c r="AO36" s="252">
        <f t="shared" si="37"/>
        <v>0</v>
      </c>
      <c r="AP36" s="252">
        <v>0</v>
      </c>
      <c r="AQ36" s="252">
        <v>0</v>
      </c>
      <c r="AR36" s="252">
        <f t="shared" si="38"/>
        <v>0</v>
      </c>
      <c r="AS36" s="252">
        <f t="shared" si="39"/>
        <v>0</v>
      </c>
      <c r="AT36" s="253">
        <f t="shared" si="40"/>
        <v>331724.39520739997</v>
      </c>
    </row>
    <row r="37" spans="1:46" ht="13" x14ac:dyDescent="0.3">
      <c r="A37" s="177"/>
      <c r="B37" s="83" t="s">
        <v>118</v>
      </c>
      <c r="C37" s="133" t="s">
        <v>320</v>
      </c>
      <c r="D37" s="250">
        <f t="shared" si="21"/>
        <v>0</v>
      </c>
      <c r="E37" s="85">
        <v>0</v>
      </c>
      <c r="F37" s="251" t="s">
        <v>321</v>
      </c>
      <c r="G37" s="254" t="s">
        <v>321</v>
      </c>
      <c r="J37" s="252">
        <v>0</v>
      </c>
      <c r="K37" s="252">
        <v>0</v>
      </c>
      <c r="L37" s="252">
        <f t="shared" si="22"/>
        <v>0</v>
      </c>
      <c r="M37" s="252">
        <f t="shared" si="23"/>
        <v>0</v>
      </c>
      <c r="N37" s="252">
        <v>0</v>
      </c>
      <c r="O37" s="252">
        <v>0</v>
      </c>
      <c r="P37" s="252">
        <f t="shared" si="24"/>
        <v>0</v>
      </c>
      <c r="Q37" s="252">
        <f t="shared" si="25"/>
        <v>0</v>
      </c>
      <c r="R37" s="252">
        <v>0</v>
      </c>
      <c r="S37" s="252">
        <v>0</v>
      </c>
      <c r="T37" s="252">
        <f t="shared" si="26"/>
        <v>0</v>
      </c>
      <c r="U37" s="252">
        <f t="shared" si="27"/>
        <v>0</v>
      </c>
      <c r="V37" s="252">
        <v>0</v>
      </c>
      <c r="W37" s="252">
        <v>0</v>
      </c>
      <c r="X37" s="252">
        <f t="shared" si="28"/>
        <v>0</v>
      </c>
      <c r="Y37" s="252">
        <f t="shared" si="29"/>
        <v>0</v>
      </c>
      <c r="Z37" s="252">
        <v>0</v>
      </c>
      <c r="AA37" s="252">
        <v>0</v>
      </c>
      <c r="AB37" s="252">
        <f t="shared" si="30"/>
        <v>0</v>
      </c>
      <c r="AC37" s="252">
        <f t="shared" si="31"/>
        <v>0</v>
      </c>
      <c r="AD37" s="252">
        <v>0</v>
      </c>
      <c r="AE37" s="252">
        <v>0</v>
      </c>
      <c r="AF37" s="252">
        <f t="shared" si="32"/>
        <v>0</v>
      </c>
      <c r="AG37" s="252">
        <f t="shared" si="33"/>
        <v>0</v>
      </c>
      <c r="AH37" s="252">
        <v>0</v>
      </c>
      <c r="AI37" s="252">
        <v>0</v>
      </c>
      <c r="AJ37" s="252">
        <f t="shared" si="34"/>
        <v>0</v>
      </c>
      <c r="AK37" s="252">
        <f t="shared" si="35"/>
        <v>0</v>
      </c>
      <c r="AL37" s="252">
        <v>0</v>
      </c>
      <c r="AM37" s="252">
        <v>0</v>
      </c>
      <c r="AN37" s="252">
        <f t="shared" si="36"/>
        <v>0</v>
      </c>
      <c r="AO37" s="252">
        <f t="shared" si="37"/>
        <v>0</v>
      </c>
      <c r="AP37" s="252">
        <v>0</v>
      </c>
      <c r="AQ37" s="252">
        <v>0</v>
      </c>
      <c r="AR37" s="252">
        <f t="shared" si="38"/>
        <v>0</v>
      </c>
      <c r="AS37" s="252">
        <f t="shared" si="39"/>
        <v>0</v>
      </c>
      <c r="AT37" s="253">
        <f t="shared" si="40"/>
        <v>0</v>
      </c>
    </row>
    <row r="38" spans="1:46" ht="13" x14ac:dyDescent="0.3">
      <c r="A38" s="177"/>
      <c r="B38" s="83" t="s">
        <v>126</v>
      </c>
      <c r="C38" s="133" t="s">
        <v>322</v>
      </c>
      <c r="D38" s="250">
        <f t="shared" si="21"/>
        <v>948.11</v>
      </c>
      <c r="E38" s="85">
        <v>742025</v>
      </c>
      <c r="F38" s="251" t="s">
        <v>323</v>
      </c>
      <c r="G38" s="254" t="s">
        <v>323</v>
      </c>
      <c r="J38" s="252">
        <v>948.11</v>
      </c>
      <c r="K38" s="252">
        <v>0</v>
      </c>
      <c r="L38" s="252">
        <f t="shared" si="22"/>
        <v>948.11</v>
      </c>
      <c r="M38" s="252">
        <f t="shared" si="23"/>
        <v>948.11</v>
      </c>
      <c r="N38" s="252">
        <v>0</v>
      </c>
      <c r="O38" s="252">
        <v>0</v>
      </c>
      <c r="P38" s="252">
        <f t="shared" si="24"/>
        <v>0</v>
      </c>
      <c r="Q38" s="252">
        <f t="shared" si="25"/>
        <v>0</v>
      </c>
      <c r="R38" s="252">
        <v>0</v>
      </c>
      <c r="S38" s="252">
        <v>0</v>
      </c>
      <c r="T38" s="252">
        <f t="shared" si="26"/>
        <v>0</v>
      </c>
      <c r="U38" s="252">
        <f t="shared" si="27"/>
        <v>0</v>
      </c>
      <c r="V38" s="252">
        <v>0</v>
      </c>
      <c r="W38" s="252">
        <v>0</v>
      </c>
      <c r="X38" s="252">
        <f t="shared" si="28"/>
        <v>0</v>
      </c>
      <c r="Y38" s="252">
        <f t="shared" si="29"/>
        <v>0</v>
      </c>
      <c r="Z38" s="252">
        <v>0</v>
      </c>
      <c r="AA38" s="252">
        <v>0</v>
      </c>
      <c r="AB38" s="252">
        <f t="shared" si="30"/>
        <v>0</v>
      </c>
      <c r="AC38" s="252">
        <f t="shared" si="31"/>
        <v>0</v>
      </c>
      <c r="AD38" s="252">
        <v>0</v>
      </c>
      <c r="AE38" s="252">
        <v>0</v>
      </c>
      <c r="AF38" s="252">
        <f t="shared" si="32"/>
        <v>0</v>
      </c>
      <c r="AG38" s="252">
        <f t="shared" si="33"/>
        <v>0</v>
      </c>
      <c r="AH38" s="252">
        <v>0</v>
      </c>
      <c r="AI38" s="252">
        <v>0</v>
      </c>
      <c r="AJ38" s="252">
        <f t="shared" si="34"/>
        <v>0</v>
      </c>
      <c r="AK38" s="252">
        <f t="shared" si="35"/>
        <v>0</v>
      </c>
      <c r="AL38" s="252">
        <v>0</v>
      </c>
      <c r="AM38" s="252">
        <v>0</v>
      </c>
      <c r="AN38" s="252">
        <f t="shared" si="36"/>
        <v>0</v>
      </c>
      <c r="AO38" s="252">
        <f t="shared" si="37"/>
        <v>0</v>
      </c>
      <c r="AP38" s="252">
        <v>0</v>
      </c>
      <c r="AQ38" s="252">
        <v>0</v>
      </c>
      <c r="AR38" s="252">
        <f t="shared" si="38"/>
        <v>0</v>
      </c>
      <c r="AS38" s="252">
        <f t="shared" si="39"/>
        <v>0</v>
      </c>
      <c r="AT38" s="253">
        <f t="shared" si="40"/>
        <v>948.11</v>
      </c>
    </row>
    <row r="39" spans="1:46" x14ac:dyDescent="0.25">
      <c r="A39" s="177">
        <v>15</v>
      </c>
      <c r="B39" s="83"/>
      <c r="C39" s="249" t="s">
        <v>324</v>
      </c>
      <c r="D39" s="250">
        <f t="shared" si="21"/>
        <v>0</v>
      </c>
      <c r="E39" s="85">
        <v>0</v>
      </c>
      <c r="F39" s="251" t="s">
        <v>325</v>
      </c>
      <c r="G39" s="101" t="s">
        <v>325</v>
      </c>
      <c r="J39" s="252">
        <v>0</v>
      </c>
      <c r="K39" s="252">
        <v>0</v>
      </c>
      <c r="L39" s="252">
        <f t="shared" si="22"/>
        <v>0</v>
      </c>
      <c r="M39" s="252">
        <f t="shared" si="23"/>
        <v>0</v>
      </c>
      <c r="N39" s="252">
        <v>0</v>
      </c>
      <c r="O39" s="252">
        <v>0</v>
      </c>
      <c r="P39" s="252">
        <f t="shared" si="24"/>
        <v>0</v>
      </c>
      <c r="Q39" s="252">
        <f t="shared" si="25"/>
        <v>0</v>
      </c>
      <c r="R39" s="252">
        <v>0</v>
      </c>
      <c r="S39" s="252">
        <v>0</v>
      </c>
      <c r="T39" s="252">
        <f t="shared" si="26"/>
        <v>0</v>
      </c>
      <c r="U39" s="252">
        <f t="shared" si="27"/>
        <v>0</v>
      </c>
      <c r="V39" s="252">
        <v>0</v>
      </c>
      <c r="W39" s="252">
        <v>0</v>
      </c>
      <c r="X39" s="252">
        <f t="shared" si="28"/>
        <v>0</v>
      </c>
      <c r="Y39" s="252">
        <f t="shared" si="29"/>
        <v>0</v>
      </c>
      <c r="Z39" s="252">
        <v>0</v>
      </c>
      <c r="AA39" s="252">
        <v>0</v>
      </c>
      <c r="AB39" s="252">
        <f t="shared" si="30"/>
        <v>0</v>
      </c>
      <c r="AC39" s="252">
        <f t="shared" si="31"/>
        <v>0</v>
      </c>
      <c r="AD39" s="252">
        <v>0</v>
      </c>
      <c r="AE39" s="252">
        <v>0</v>
      </c>
      <c r="AF39" s="252">
        <f t="shared" si="32"/>
        <v>0</v>
      </c>
      <c r="AG39" s="252">
        <f t="shared" si="33"/>
        <v>0</v>
      </c>
      <c r="AH39" s="252">
        <v>0</v>
      </c>
      <c r="AI39" s="252">
        <v>0</v>
      </c>
      <c r="AJ39" s="252">
        <f t="shared" si="34"/>
        <v>0</v>
      </c>
      <c r="AK39" s="252">
        <f t="shared" si="35"/>
        <v>0</v>
      </c>
      <c r="AL39" s="252">
        <v>0</v>
      </c>
      <c r="AM39" s="252">
        <v>0</v>
      </c>
      <c r="AN39" s="252">
        <f t="shared" si="36"/>
        <v>0</v>
      </c>
      <c r="AO39" s="252">
        <f t="shared" si="37"/>
        <v>0</v>
      </c>
      <c r="AP39" s="252">
        <v>0</v>
      </c>
      <c r="AQ39" s="252">
        <v>0</v>
      </c>
      <c r="AR39" s="252">
        <f t="shared" si="38"/>
        <v>0</v>
      </c>
      <c r="AS39" s="252">
        <f t="shared" si="39"/>
        <v>0</v>
      </c>
      <c r="AT39" s="253">
        <f t="shared" si="40"/>
        <v>0</v>
      </c>
    </row>
    <row r="40" spans="1:46" x14ac:dyDescent="0.25">
      <c r="A40" s="177">
        <v>16</v>
      </c>
      <c r="B40" s="83"/>
      <c r="C40" s="249" t="s">
        <v>326</v>
      </c>
      <c r="D40" s="250">
        <f t="shared" si="21"/>
        <v>0</v>
      </c>
      <c r="E40" s="85">
        <v>0</v>
      </c>
      <c r="F40" s="251" t="s">
        <v>327</v>
      </c>
      <c r="G40" s="101" t="s">
        <v>327</v>
      </c>
      <c r="J40" s="252">
        <v>0</v>
      </c>
      <c r="K40" s="252">
        <v>0</v>
      </c>
      <c r="L40" s="252">
        <f t="shared" si="22"/>
        <v>0</v>
      </c>
      <c r="M40" s="252">
        <f t="shared" si="23"/>
        <v>0</v>
      </c>
      <c r="N40" s="252">
        <v>0</v>
      </c>
      <c r="O40" s="252">
        <v>0</v>
      </c>
      <c r="P40" s="252">
        <f t="shared" si="24"/>
        <v>0</v>
      </c>
      <c r="Q40" s="252">
        <f t="shared" si="25"/>
        <v>0</v>
      </c>
      <c r="R40" s="252">
        <v>0</v>
      </c>
      <c r="S40" s="252">
        <v>0</v>
      </c>
      <c r="T40" s="252">
        <f t="shared" si="26"/>
        <v>0</v>
      </c>
      <c r="U40" s="252">
        <f t="shared" si="27"/>
        <v>0</v>
      </c>
      <c r="V40" s="252">
        <v>0</v>
      </c>
      <c r="W40" s="252">
        <v>0</v>
      </c>
      <c r="X40" s="252">
        <f t="shared" si="28"/>
        <v>0</v>
      </c>
      <c r="Y40" s="252">
        <f t="shared" si="29"/>
        <v>0</v>
      </c>
      <c r="Z40" s="252">
        <v>0</v>
      </c>
      <c r="AA40" s="252">
        <v>0</v>
      </c>
      <c r="AB40" s="252">
        <f t="shared" si="30"/>
        <v>0</v>
      </c>
      <c r="AC40" s="252">
        <f t="shared" si="31"/>
        <v>0</v>
      </c>
      <c r="AD40" s="252">
        <v>0</v>
      </c>
      <c r="AE40" s="252">
        <v>0</v>
      </c>
      <c r="AF40" s="252">
        <f t="shared" si="32"/>
        <v>0</v>
      </c>
      <c r="AG40" s="252">
        <f t="shared" si="33"/>
        <v>0</v>
      </c>
      <c r="AH40" s="252">
        <v>0</v>
      </c>
      <c r="AI40" s="252">
        <v>0</v>
      </c>
      <c r="AJ40" s="252">
        <f t="shared" si="34"/>
        <v>0</v>
      </c>
      <c r="AK40" s="252">
        <f t="shared" si="35"/>
        <v>0</v>
      </c>
      <c r="AL40" s="252">
        <v>0</v>
      </c>
      <c r="AM40" s="252">
        <v>0</v>
      </c>
      <c r="AN40" s="252">
        <f t="shared" si="36"/>
        <v>0</v>
      </c>
      <c r="AO40" s="252">
        <f t="shared" si="37"/>
        <v>0</v>
      </c>
      <c r="AP40" s="252">
        <v>0</v>
      </c>
      <c r="AQ40" s="252">
        <v>0</v>
      </c>
      <c r="AR40" s="252">
        <f t="shared" si="38"/>
        <v>0</v>
      </c>
      <c r="AS40" s="252">
        <f t="shared" si="39"/>
        <v>0</v>
      </c>
      <c r="AT40" s="253">
        <f t="shared" si="40"/>
        <v>0</v>
      </c>
    </row>
    <row r="41" spans="1:46" x14ac:dyDescent="0.25">
      <c r="A41" s="177">
        <v>17</v>
      </c>
      <c r="B41" s="83"/>
      <c r="C41" s="249" t="s">
        <v>328</v>
      </c>
      <c r="D41" s="250">
        <f t="shared" si="21"/>
        <v>0</v>
      </c>
      <c r="E41" s="85">
        <v>30000</v>
      </c>
      <c r="F41" s="251" t="s">
        <v>329</v>
      </c>
      <c r="G41" s="101" t="s">
        <v>329</v>
      </c>
      <c r="J41" s="252">
        <v>0</v>
      </c>
      <c r="K41" s="252">
        <v>0</v>
      </c>
      <c r="L41" s="252">
        <f t="shared" si="22"/>
        <v>0</v>
      </c>
      <c r="M41" s="252">
        <f t="shared" si="23"/>
        <v>0</v>
      </c>
      <c r="N41" s="252">
        <v>0</v>
      </c>
      <c r="O41" s="252">
        <v>0</v>
      </c>
      <c r="P41" s="252">
        <f t="shared" si="24"/>
        <v>0</v>
      </c>
      <c r="Q41" s="252">
        <f t="shared" si="25"/>
        <v>0</v>
      </c>
      <c r="R41" s="252">
        <v>0</v>
      </c>
      <c r="S41" s="252">
        <v>0</v>
      </c>
      <c r="T41" s="252">
        <f t="shared" si="26"/>
        <v>0</v>
      </c>
      <c r="U41" s="252">
        <f t="shared" si="27"/>
        <v>0</v>
      </c>
      <c r="V41" s="252">
        <v>0</v>
      </c>
      <c r="W41" s="252">
        <v>0</v>
      </c>
      <c r="X41" s="252">
        <f t="shared" si="28"/>
        <v>0</v>
      </c>
      <c r="Y41" s="252">
        <f t="shared" si="29"/>
        <v>0</v>
      </c>
      <c r="Z41" s="252">
        <v>0</v>
      </c>
      <c r="AA41" s="252">
        <v>0</v>
      </c>
      <c r="AB41" s="252">
        <f t="shared" si="30"/>
        <v>0</v>
      </c>
      <c r="AC41" s="252">
        <f t="shared" si="31"/>
        <v>0</v>
      </c>
      <c r="AD41" s="252">
        <v>0</v>
      </c>
      <c r="AE41" s="252">
        <v>0</v>
      </c>
      <c r="AF41" s="252">
        <f t="shared" si="32"/>
        <v>0</v>
      </c>
      <c r="AG41" s="252">
        <f t="shared" si="33"/>
        <v>0</v>
      </c>
      <c r="AH41" s="252">
        <v>0</v>
      </c>
      <c r="AI41" s="252">
        <v>0</v>
      </c>
      <c r="AJ41" s="252">
        <f t="shared" si="34"/>
        <v>0</v>
      </c>
      <c r="AK41" s="252">
        <f t="shared" si="35"/>
        <v>0</v>
      </c>
      <c r="AL41" s="252">
        <v>0</v>
      </c>
      <c r="AM41" s="252">
        <v>0</v>
      </c>
      <c r="AN41" s="252">
        <f t="shared" si="36"/>
        <v>0</v>
      </c>
      <c r="AO41" s="252">
        <f t="shared" si="37"/>
        <v>0</v>
      </c>
      <c r="AP41" s="252">
        <v>0</v>
      </c>
      <c r="AQ41" s="252">
        <v>0</v>
      </c>
      <c r="AR41" s="252">
        <f t="shared" si="38"/>
        <v>0</v>
      </c>
      <c r="AS41" s="252">
        <f t="shared" si="39"/>
        <v>0</v>
      </c>
      <c r="AT41" s="253">
        <f t="shared" si="40"/>
        <v>0</v>
      </c>
    </row>
    <row r="42" spans="1:46" ht="13" thickBot="1" x14ac:dyDescent="0.3">
      <c r="A42" s="177">
        <v>18</v>
      </c>
      <c r="B42" s="83"/>
      <c r="C42" s="249" t="s">
        <v>330</v>
      </c>
      <c r="D42" s="250">
        <f t="shared" si="21"/>
        <v>87650.21</v>
      </c>
      <c r="E42" s="85">
        <v>70095</v>
      </c>
      <c r="F42" s="251" t="s">
        <v>331</v>
      </c>
      <c r="G42" s="101" t="s">
        <v>331</v>
      </c>
      <c r="J42" s="252">
        <v>79948.210000000006</v>
      </c>
      <c r="K42" s="252">
        <v>0</v>
      </c>
      <c r="L42" s="252">
        <f t="shared" si="22"/>
        <v>79948.210000000006</v>
      </c>
      <c r="M42" s="252">
        <f t="shared" si="23"/>
        <v>79948.210000000006</v>
      </c>
      <c r="N42" s="252">
        <v>7702</v>
      </c>
      <c r="O42" s="252">
        <v>0</v>
      </c>
      <c r="P42" s="252">
        <f t="shared" si="24"/>
        <v>7702</v>
      </c>
      <c r="Q42" s="252">
        <f t="shared" si="25"/>
        <v>7702</v>
      </c>
      <c r="R42" s="252">
        <v>0</v>
      </c>
      <c r="S42" s="252">
        <v>0</v>
      </c>
      <c r="T42" s="252">
        <f t="shared" si="26"/>
        <v>0</v>
      </c>
      <c r="U42" s="252">
        <f t="shared" si="27"/>
        <v>0</v>
      </c>
      <c r="V42" s="252">
        <v>0</v>
      </c>
      <c r="W42" s="252">
        <v>0</v>
      </c>
      <c r="X42" s="252">
        <f t="shared" si="28"/>
        <v>0</v>
      </c>
      <c r="Y42" s="252">
        <f t="shared" si="29"/>
        <v>0</v>
      </c>
      <c r="Z42" s="252">
        <v>0</v>
      </c>
      <c r="AA42" s="252">
        <v>0</v>
      </c>
      <c r="AB42" s="252">
        <f t="shared" si="30"/>
        <v>0</v>
      </c>
      <c r="AC42" s="252">
        <f t="shared" si="31"/>
        <v>0</v>
      </c>
      <c r="AD42" s="252">
        <v>0</v>
      </c>
      <c r="AE42" s="252">
        <v>0</v>
      </c>
      <c r="AF42" s="252">
        <f t="shared" si="32"/>
        <v>0</v>
      </c>
      <c r="AG42" s="252">
        <f t="shared" si="33"/>
        <v>0</v>
      </c>
      <c r="AH42" s="252">
        <v>0</v>
      </c>
      <c r="AI42" s="252">
        <v>0</v>
      </c>
      <c r="AJ42" s="252">
        <f t="shared" si="34"/>
        <v>0</v>
      </c>
      <c r="AK42" s="252">
        <f t="shared" si="35"/>
        <v>0</v>
      </c>
      <c r="AL42" s="252">
        <v>0</v>
      </c>
      <c r="AM42" s="252">
        <v>0</v>
      </c>
      <c r="AN42" s="252">
        <f t="shared" si="36"/>
        <v>0</v>
      </c>
      <c r="AO42" s="252">
        <f t="shared" si="37"/>
        <v>0</v>
      </c>
      <c r="AP42" s="252">
        <v>0</v>
      </c>
      <c r="AQ42" s="252">
        <v>0</v>
      </c>
      <c r="AR42" s="252">
        <f t="shared" si="38"/>
        <v>0</v>
      </c>
      <c r="AS42" s="252">
        <f t="shared" si="39"/>
        <v>0</v>
      </c>
      <c r="AT42" s="255">
        <f t="shared" si="40"/>
        <v>87650.21</v>
      </c>
    </row>
    <row r="43" spans="1:46" ht="13.5" thickBot="1" x14ac:dyDescent="0.35">
      <c r="A43" s="177"/>
      <c r="B43" s="83"/>
      <c r="C43" s="151" t="s">
        <v>332</v>
      </c>
      <c r="D43" s="240">
        <f>SUM(D26:D42)</f>
        <v>5144058.6000000006</v>
      </c>
      <c r="E43" s="240">
        <f>SUM(E26:E42)</f>
        <v>6208253</v>
      </c>
      <c r="F43" s="241"/>
      <c r="G43" s="242"/>
      <c r="J43" s="243">
        <f t="shared" ref="J43:AT43" si="41">SUM(J26:J42)</f>
        <v>5292428.95</v>
      </c>
      <c r="K43" s="243">
        <f t="shared" si="41"/>
        <v>-658888</v>
      </c>
      <c r="L43" s="243">
        <f t="shared" si="41"/>
        <v>4633540.95</v>
      </c>
      <c r="M43" s="243">
        <f t="shared" si="41"/>
        <v>4633540.95</v>
      </c>
      <c r="N43" s="243">
        <f t="shared" si="41"/>
        <v>333718</v>
      </c>
      <c r="O43" s="243">
        <f t="shared" si="41"/>
        <v>0</v>
      </c>
      <c r="P43" s="243">
        <f t="shared" si="41"/>
        <v>333718</v>
      </c>
      <c r="Q43" s="243">
        <f t="shared" si="41"/>
        <v>333718</v>
      </c>
      <c r="R43" s="243">
        <f t="shared" si="41"/>
        <v>0</v>
      </c>
      <c r="S43" s="243">
        <f t="shared" si="41"/>
        <v>0</v>
      </c>
      <c r="T43" s="243">
        <f t="shared" si="41"/>
        <v>0</v>
      </c>
      <c r="U43" s="243">
        <f t="shared" si="41"/>
        <v>0</v>
      </c>
      <c r="V43" s="243">
        <f t="shared" si="41"/>
        <v>1509216.11</v>
      </c>
      <c r="W43" s="243">
        <f t="shared" si="41"/>
        <v>-84446.62</v>
      </c>
      <c r="X43" s="243">
        <f t="shared" si="41"/>
        <v>1424769.4900000002</v>
      </c>
      <c r="Y43" s="243">
        <f t="shared" si="41"/>
        <v>176799.6460141</v>
      </c>
      <c r="Z43" s="243">
        <f t="shared" si="41"/>
        <v>0</v>
      </c>
      <c r="AA43" s="243">
        <f t="shared" si="41"/>
        <v>0</v>
      </c>
      <c r="AB43" s="243">
        <f t="shared" si="41"/>
        <v>0</v>
      </c>
      <c r="AC43" s="243">
        <f t="shared" si="41"/>
        <v>0</v>
      </c>
      <c r="AD43" s="243">
        <f t="shared" si="41"/>
        <v>0</v>
      </c>
      <c r="AE43" s="243">
        <f t="shared" si="41"/>
        <v>0</v>
      </c>
      <c r="AF43" s="243">
        <f t="shared" si="41"/>
        <v>0</v>
      </c>
      <c r="AG43" s="243">
        <f t="shared" si="41"/>
        <v>0</v>
      </c>
      <c r="AH43" s="243">
        <f t="shared" si="41"/>
        <v>0</v>
      </c>
      <c r="AI43" s="243">
        <f t="shared" si="41"/>
        <v>0</v>
      </c>
      <c r="AJ43" s="243">
        <f t="shared" si="41"/>
        <v>0</v>
      </c>
      <c r="AK43" s="243">
        <f t="shared" si="41"/>
        <v>0</v>
      </c>
      <c r="AL43" s="243">
        <f t="shared" si="41"/>
        <v>0</v>
      </c>
      <c r="AM43" s="243">
        <f t="shared" si="41"/>
        <v>0</v>
      </c>
      <c r="AN43" s="243">
        <f t="shared" si="41"/>
        <v>0</v>
      </c>
      <c r="AO43" s="243">
        <f t="shared" si="41"/>
        <v>0</v>
      </c>
      <c r="AP43" s="243">
        <f t="shared" si="41"/>
        <v>0</v>
      </c>
      <c r="AQ43" s="243">
        <f t="shared" si="41"/>
        <v>0</v>
      </c>
      <c r="AR43" s="243">
        <f t="shared" si="41"/>
        <v>0</v>
      </c>
      <c r="AS43" s="243">
        <f t="shared" si="41"/>
        <v>0</v>
      </c>
      <c r="AT43" s="243">
        <f t="shared" si="41"/>
        <v>5144058.5960140992</v>
      </c>
    </row>
    <row r="44" spans="1:46" ht="26.5" thickBot="1" x14ac:dyDescent="0.35">
      <c r="A44" s="177"/>
      <c r="B44" s="83"/>
      <c r="C44" s="256" t="s">
        <v>333</v>
      </c>
      <c r="D44" s="257">
        <f>D23-D43</f>
        <v>741056.16999999899</v>
      </c>
      <c r="E44" s="257">
        <f>E23-E43</f>
        <v>-597564</v>
      </c>
      <c r="F44" s="258"/>
      <c r="G44" s="212"/>
      <c r="J44" s="259">
        <f t="shared" ref="J44:AT44" si="42">J23-J43</f>
        <v>501462.50999999978</v>
      </c>
      <c r="K44" s="259">
        <f t="shared" si="42"/>
        <v>574441.38</v>
      </c>
      <c r="L44" s="259">
        <f t="shared" si="42"/>
        <v>1075903.8899999997</v>
      </c>
      <c r="M44" s="259">
        <f t="shared" si="42"/>
        <v>1075903.8899999997</v>
      </c>
      <c r="N44" s="259">
        <f t="shared" si="42"/>
        <v>206225</v>
      </c>
      <c r="O44" s="259">
        <f t="shared" si="42"/>
        <v>-539038</v>
      </c>
      <c r="P44" s="259">
        <f t="shared" si="42"/>
        <v>-332813</v>
      </c>
      <c r="Q44" s="259">
        <f t="shared" si="42"/>
        <v>-332813</v>
      </c>
      <c r="R44" s="259">
        <f t="shared" si="42"/>
        <v>0</v>
      </c>
      <c r="S44" s="259">
        <f t="shared" si="42"/>
        <v>0</v>
      </c>
      <c r="T44" s="259">
        <f t="shared" si="42"/>
        <v>0</v>
      </c>
      <c r="U44" s="259">
        <f t="shared" si="42"/>
        <v>0</v>
      </c>
      <c r="V44" s="259">
        <f t="shared" si="42"/>
        <v>19006.279999999795</v>
      </c>
      <c r="W44" s="259">
        <f t="shared" si="42"/>
        <v>-35403.380000000005</v>
      </c>
      <c r="X44" s="259">
        <f t="shared" si="42"/>
        <v>-16397.100000000326</v>
      </c>
      <c r="Y44" s="259">
        <f t="shared" si="42"/>
        <v>-2034.7161389999965</v>
      </c>
      <c r="Z44" s="259">
        <f t="shared" si="42"/>
        <v>0</v>
      </c>
      <c r="AA44" s="259">
        <f t="shared" si="42"/>
        <v>0</v>
      </c>
      <c r="AB44" s="259">
        <f t="shared" si="42"/>
        <v>0</v>
      </c>
      <c r="AC44" s="259">
        <f t="shared" si="42"/>
        <v>0</v>
      </c>
      <c r="AD44" s="259">
        <f t="shared" si="42"/>
        <v>0</v>
      </c>
      <c r="AE44" s="259">
        <f t="shared" si="42"/>
        <v>0</v>
      </c>
      <c r="AF44" s="259">
        <f t="shared" si="42"/>
        <v>0</v>
      </c>
      <c r="AG44" s="259">
        <f t="shared" si="42"/>
        <v>0</v>
      </c>
      <c r="AH44" s="259">
        <f t="shared" si="42"/>
        <v>0</v>
      </c>
      <c r="AI44" s="259">
        <f t="shared" si="42"/>
        <v>0</v>
      </c>
      <c r="AJ44" s="259">
        <f t="shared" si="42"/>
        <v>0</v>
      </c>
      <c r="AK44" s="259">
        <f t="shared" si="42"/>
        <v>0</v>
      </c>
      <c r="AL44" s="259">
        <f t="shared" si="42"/>
        <v>0</v>
      </c>
      <c r="AM44" s="259">
        <f t="shared" si="42"/>
        <v>0</v>
      </c>
      <c r="AN44" s="259">
        <f t="shared" si="42"/>
        <v>0</v>
      </c>
      <c r="AO44" s="259">
        <f t="shared" si="42"/>
        <v>0</v>
      </c>
      <c r="AP44" s="259">
        <f t="shared" si="42"/>
        <v>0</v>
      </c>
      <c r="AQ44" s="259">
        <f t="shared" si="42"/>
        <v>0</v>
      </c>
      <c r="AR44" s="259">
        <f t="shared" si="42"/>
        <v>0</v>
      </c>
      <c r="AS44" s="259">
        <f t="shared" si="42"/>
        <v>0</v>
      </c>
      <c r="AT44" s="259">
        <f t="shared" si="42"/>
        <v>741056.17386100069</v>
      </c>
    </row>
    <row r="45" spans="1:46" ht="13" x14ac:dyDescent="0.3">
      <c r="A45" s="177"/>
      <c r="B45" s="83"/>
      <c r="C45" s="256"/>
      <c r="D45" s="244"/>
      <c r="E45" s="244"/>
      <c r="F45" s="245"/>
      <c r="G45" s="101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8"/>
    </row>
    <row r="46" spans="1:46" ht="13" x14ac:dyDescent="0.3">
      <c r="A46" s="177"/>
      <c r="B46" s="83"/>
      <c r="C46" s="172" t="s">
        <v>334</v>
      </c>
      <c r="D46" s="244"/>
      <c r="E46" s="244"/>
      <c r="F46" s="245"/>
      <c r="G46" s="101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8"/>
    </row>
    <row r="47" spans="1:46" ht="13" x14ac:dyDescent="0.3">
      <c r="A47" s="177"/>
      <c r="B47" s="83"/>
      <c r="C47" s="260" t="s">
        <v>335</v>
      </c>
      <c r="D47" s="250"/>
      <c r="E47" s="250"/>
      <c r="F47" s="251" t="s">
        <v>84</v>
      </c>
      <c r="G47" s="101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3"/>
    </row>
    <row r="48" spans="1:46" x14ac:dyDescent="0.25">
      <c r="A48" s="177">
        <v>19</v>
      </c>
      <c r="B48" s="83"/>
      <c r="C48" s="102" t="s">
        <v>336</v>
      </c>
      <c r="D48" s="250"/>
      <c r="E48" s="250"/>
      <c r="F48" s="251" t="s">
        <v>337</v>
      </c>
      <c r="G48" s="101" t="s">
        <v>337</v>
      </c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</row>
    <row r="49" spans="1:46" ht="13" x14ac:dyDescent="0.3">
      <c r="A49" s="177"/>
      <c r="B49" s="83" t="s">
        <v>88</v>
      </c>
      <c r="C49" s="133" t="s">
        <v>338</v>
      </c>
      <c r="D49" s="244">
        <f t="shared" ref="D49:D52" si="43">ROUND(AT49,2)</f>
        <v>0</v>
      </c>
      <c r="E49" s="85">
        <v>0</v>
      </c>
      <c r="F49" s="245"/>
      <c r="G49" s="101"/>
      <c r="J49" s="246">
        <v>0</v>
      </c>
      <c r="K49" s="246">
        <v>0</v>
      </c>
      <c r="L49" s="246">
        <f t="shared" ref="L49:L52" si="44">SUM(J49:K49)</f>
        <v>0</v>
      </c>
      <c r="M49" s="246">
        <f t="shared" ref="M49:M52" si="45">L49</f>
        <v>0</v>
      </c>
      <c r="N49" s="246">
        <v>0</v>
      </c>
      <c r="O49" s="246">
        <v>0</v>
      </c>
      <c r="P49" s="246">
        <f t="shared" ref="P49:P52" si="46">SUM(N49:O49)</f>
        <v>0</v>
      </c>
      <c r="Q49" s="246">
        <f>P$3*P49</f>
        <v>0</v>
      </c>
      <c r="R49" s="246">
        <v>0</v>
      </c>
      <c r="S49" s="246">
        <v>0</v>
      </c>
      <c r="T49" s="246">
        <f t="shared" ref="T49:T52" si="47">SUM(R49:S49)</f>
        <v>0</v>
      </c>
      <c r="U49" s="246">
        <f>T$3*T49</f>
        <v>0</v>
      </c>
      <c r="V49" s="246">
        <v>0</v>
      </c>
      <c r="W49" s="246">
        <v>0</v>
      </c>
      <c r="X49" s="246">
        <f t="shared" ref="X49:X52" si="48">SUM(V49:W49)</f>
        <v>0</v>
      </c>
      <c r="Y49" s="246">
        <f>X$3*X49</f>
        <v>0</v>
      </c>
      <c r="Z49" s="246">
        <v>0</v>
      </c>
      <c r="AA49" s="246">
        <v>0</v>
      </c>
      <c r="AB49" s="246">
        <f t="shared" ref="AB49:AB52" si="49">SUM(Z49:AA49)</f>
        <v>0</v>
      </c>
      <c r="AC49" s="246">
        <f t="shared" ref="AC49:AC52" si="50">AB$3*AB49</f>
        <v>0</v>
      </c>
      <c r="AD49" s="246">
        <v>0</v>
      </c>
      <c r="AE49" s="246">
        <v>0</v>
      </c>
      <c r="AF49" s="246">
        <f t="shared" ref="AF49:AF52" si="51">SUM(AD49:AE49)</f>
        <v>0</v>
      </c>
      <c r="AG49" s="246">
        <f t="shared" ref="AG49:AG52" si="52">AF$3*AF49</f>
        <v>0</v>
      </c>
      <c r="AH49" s="246">
        <v>0</v>
      </c>
      <c r="AI49" s="246">
        <v>0</v>
      </c>
      <c r="AJ49" s="246">
        <f t="shared" ref="AJ49:AJ52" si="53">SUM(AH49:AI49)</f>
        <v>0</v>
      </c>
      <c r="AK49" s="246">
        <f t="shared" ref="AK49:AK52" si="54">AJ$3*AJ49</f>
        <v>0</v>
      </c>
      <c r="AL49" s="246">
        <v>0</v>
      </c>
      <c r="AM49" s="246">
        <v>0</v>
      </c>
      <c r="AN49" s="246">
        <f t="shared" ref="AN49:AN52" si="55">SUM(AL49:AM49)</f>
        <v>0</v>
      </c>
      <c r="AO49" s="246">
        <f t="shared" ref="AO49:AO52" si="56">AN$3*AN49</f>
        <v>0</v>
      </c>
      <c r="AP49" s="246">
        <v>0</v>
      </c>
      <c r="AQ49" s="246">
        <v>0</v>
      </c>
      <c r="AR49" s="246">
        <f t="shared" ref="AR49:AR52" si="57">SUM(AP49:AQ49)</f>
        <v>0</v>
      </c>
      <c r="AS49" s="246">
        <f t="shared" ref="AS49:AS52" si="58">AR$3*AR49</f>
        <v>0</v>
      </c>
      <c r="AT49" s="248">
        <f t="shared" ref="AT49:AT52" si="59">M49+Q49+U49+Y49+AC49+AG49+AK49+AO49+AS49</f>
        <v>0</v>
      </c>
    </row>
    <row r="50" spans="1:46" ht="13" x14ac:dyDescent="0.3">
      <c r="A50" s="177"/>
      <c r="B50" s="83" t="s">
        <v>115</v>
      </c>
      <c r="C50" s="133" t="s">
        <v>339</v>
      </c>
      <c r="D50" s="244">
        <f t="shared" si="43"/>
        <v>0</v>
      </c>
      <c r="E50" s="85">
        <v>124</v>
      </c>
      <c r="F50" s="245"/>
      <c r="G50" s="101"/>
      <c r="J50" s="246">
        <v>0</v>
      </c>
      <c r="K50" s="246">
        <v>0</v>
      </c>
      <c r="L50" s="246">
        <f t="shared" si="44"/>
        <v>0</v>
      </c>
      <c r="M50" s="246">
        <f t="shared" si="45"/>
        <v>0</v>
      </c>
      <c r="N50" s="246">
        <v>0</v>
      </c>
      <c r="O50" s="246">
        <v>0</v>
      </c>
      <c r="P50" s="246">
        <f t="shared" si="46"/>
        <v>0</v>
      </c>
      <c r="Q50" s="246">
        <f>P$3*P50</f>
        <v>0</v>
      </c>
      <c r="R50" s="246">
        <v>0</v>
      </c>
      <c r="S50" s="246">
        <v>0</v>
      </c>
      <c r="T50" s="246">
        <f t="shared" si="47"/>
        <v>0</v>
      </c>
      <c r="U50" s="246">
        <f>T$3*T50</f>
        <v>0</v>
      </c>
      <c r="V50" s="246">
        <v>0</v>
      </c>
      <c r="W50" s="246">
        <v>0</v>
      </c>
      <c r="X50" s="246">
        <f t="shared" si="48"/>
        <v>0</v>
      </c>
      <c r="Y50" s="246">
        <f>X$3*X50</f>
        <v>0</v>
      </c>
      <c r="Z50" s="246">
        <v>0</v>
      </c>
      <c r="AA50" s="246">
        <v>0</v>
      </c>
      <c r="AB50" s="246">
        <f t="shared" si="49"/>
        <v>0</v>
      </c>
      <c r="AC50" s="246">
        <f t="shared" si="50"/>
        <v>0</v>
      </c>
      <c r="AD50" s="246">
        <v>0</v>
      </c>
      <c r="AE50" s="246">
        <v>0</v>
      </c>
      <c r="AF50" s="246">
        <f t="shared" si="51"/>
        <v>0</v>
      </c>
      <c r="AG50" s="246">
        <f t="shared" si="52"/>
        <v>0</v>
      </c>
      <c r="AH50" s="246">
        <v>0</v>
      </c>
      <c r="AI50" s="246">
        <v>0</v>
      </c>
      <c r="AJ50" s="246">
        <f t="shared" si="53"/>
        <v>0</v>
      </c>
      <c r="AK50" s="246">
        <f t="shared" si="54"/>
        <v>0</v>
      </c>
      <c r="AL50" s="246">
        <v>0</v>
      </c>
      <c r="AM50" s="246">
        <v>0</v>
      </c>
      <c r="AN50" s="246">
        <f t="shared" si="55"/>
        <v>0</v>
      </c>
      <c r="AO50" s="246">
        <f t="shared" si="56"/>
        <v>0</v>
      </c>
      <c r="AP50" s="246">
        <v>0</v>
      </c>
      <c r="AQ50" s="246">
        <v>0</v>
      </c>
      <c r="AR50" s="246">
        <f t="shared" si="57"/>
        <v>0</v>
      </c>
      <c r="AS50" s="246">
        <f t="shared" si="58"/>
        <v>0</v>
      </c>
      <c r="AT50" s="248">
        <f t="shared" si="59"/>
        <v>0</v>
      </c>
    </row>
    <row r="51" spans="1:46" ht="13" x14ac:dyDescent="0.3">
      <c r="A51" s="177"/>
      <c r="B51" s="132" t="s">
        <v>118</v>
      </c>
      <c r="C51" s="133" t="s">
        <v>253</v>
      </c>
      <c r="D51" s="244">
        <f t="shared" si="43"/>
        <v>34942.959999999999</v>
      </c>
      <c r="E51" s="85">
        <v>218</v>
      </c>
      <c r="F51" s="245"/>
      <c r="G51" s="101"/>
      <c r="J51" s="246">
        <v>34709.96</v>
      </c>
      <c r="K51" s="246">
        <v>0</v>
      </c>
      <c r="L51" s="246">
        <f t="shared" si="44"/>
        <v>34709.96</v>
      </c>
      <c r="M51" s="246">
        <f t="shared" si="45"/>
        <v>34709.96</v>
      </c>
      <c r="N51" s="246">
        <v>233</v>
      </c>
      <c r="O51" s="246">
        <v>0</v>
      </c>
      <c r="P51" s="246">
        <f t="shared" si="46"/>
        <v>233</v>
      </c>
      <c r="Q51" s="246">
        <f>P$3*P51</f>
        <v>233</v>
      </c>
      <c r="R51" s="246">
        <v>0</v>
      </c>
      <c r="S51" s="246">
        <v>0</v>
      </c>
      <c r="T51" s="246">
        <f t="shared" si="47"/>
        <v>0</v>
      </c>
      <c r="U51" s="246">
        <f>T$3*T51</f>
        <v>0</v>
      </c>
      <c r="V51" s="246">
        <v>0</v>
      </c>
      <c r="W51" s="246">
        <v>0</v>
      </c>
      <c r="X51" s="246">
        <f t="shared" si="48"/>
        <v>0</v>
      </c>
      <c r="Y51" s="246">
        <f>X$3*X51</f>
        <v>0</v>
      </c>
      <c r="Z51" s="246">
        <v>0</v>
      </c>
      <c r="AA51" s="246">
        <v>0</v>
      </c>
      <c r="AB51" s="246">
        <f t="shared" si="49"/>
        <v>0</v>
      </c>
      <c r="AC51" s="246">
        <f t="shared" si="50"/>
        <v>0</v>
      </c>
      <c r="AD51" s="246">
        <v>0</v>
      </c>
      <c r="AE51" s="246">
        <v>0</v>
      </c>
      <c r="AF51" s="246">
        <f t="shared" si="51"/>
        <v>0</v>
      </c>
      <c r="AG51" s="246">
        <f t="shared" si="52"/>
        <v>0</v>
      </c>
      <c r="AH51" s="246">
        <v>0</v>
      </c>
      <c r="AI51" s="246">
        <v>0</v>
      </c>
      <c r="AJ51" s="246">
        <f t="shared" si="53"/>
        <v>0</v>
      </c>
      <c r="AK51" s="246">
        <f t="shared" si="54"/>
        <v>0</v>
      </c>
      <c r="AL51" s="246">
        <v>0</v>
      </c>
      <c r="AM51" s="246">
        <v>0</v>
      </c>
      <c r="AN51" s="246">
        <f t="shared" si="55"/>
        <v>0</v>
      </c>
      <c r="AO51" s="246">
        <f t="shared" si="56"/>
        <v>0</v>
      </c>
      <c r="AP51" s="246">
        <v>0</v>
      </c>
      <c r="AQ51" s="246">
        <v>0</v>
      </c>
      <c r="AR51" s="246">
        <f t="shared" si="57"/>
        <v>0</v>
      </c>
      <c r="AS51" s="246">
        <f t="shared" si="58"/>
        <v>0</v>
      </c>
      <c r="AT51" s="248">
        <f t="shared" si="59"/>
        <v>34942.959999999999</v>
      </c>
    </row>
    <row r="52" spans="1:46" x14ac:dyDescent="0.25">
      <c r="A52" s="177">
        <v>20</v>
      </c>
      <c r="B52" s="83"/>
      <c r="C52" s="82" t="s">
        <v>340</v>
      </c>
      <c r="D52" s="250">
        <f t="shared" si="43"/>
        <v>3018.49</v>
      </c>
      <c r="E52" s="85">
        <v>6071</v>
      </c>
      <c r="F52" s="251" t="s">
        <v>341</v>
      </c>
      <c r="G52" s="101" t="s">
        <v>341</v>
      </c>
      <c r="J52" s="252">
        <v>3014.61</v>
      </c>
      <c r="K52" s="252">
        <v>0</v>
      </c>
      <c r="L52" s="252">
        <f t="shared" si="44"/>
        <v>3014.61</v>
      </c>
      <c r="M52" s="252">
        <f t="shared" si="45"/>
        <v>3014.61</v>
      </c>
      <c r="N52" s="252">
        <v>0</v>
      </c>
      <c r="O52" s="252">
        <v>0</v>
      </c>
      <c r="P52" s="252">
        <f t="shared" si="46"/>
        <v>0</v>
      </c>
      <c r="Q52" s="252">
        <f>P$3*P52</f>
        <v>0</v>
      </c>
      <c r="R52" s="246">
        <v>0</v>
      </c>
      <c r="S52" s="252">
        <v>0</v>
      </c>
      <c r="T52" s="252">
        <f t="shared" si="47"/>
        <v>0</v>
      </c>
      <c r="U52" s="252">
        <f>T$3*T52</f>
        <v>0</v>
      </c>
      <c r="V52" s="246">
        <v>31.27</v>
      </c>
      <c r="W52" s="252">
        <v>0</v>
      </c>
      <c r="X52" s="252">
        <f t="shared" si="48"/>
        <v>31.27</v>
      </c>
      <c r="Y52" s="252">
        <f>X$3*X52</f>
        <v>3.8802943000000001</v>
      </c>
      <c r="Z52" s="246">
        <v>0</v>
      </c>
      <c r="AA52" s="252">
        <v>0</v>
      </c>
      <c r="AB52" s="252">
        <f t="shared" si="49"/>
        <v>0</v>
      </c>
      <c r="AC52" s="252">
        <f t="shared" si="50"/>
        <v>0</v>
      </c>
      <c r="AD52" s="246">
        <v>0</v>
      </c>
      <c r="AE52" s="252">
        <v>0</v>
      </c>
      <c r="AF52" s="252">
        <f t="shared" si="51"/>
        <v>0</v>
      </c>
      <c r="AG52" s="252">
        <f t="shared" si="52"/>
        <v>0</v>
      </c>
      <c r="AH52" s="246">
        <v>0</v>
      </c>
      <c r="AI52" s="252">
        <v>0</v>
      </c>
      <c r="AJ52" s="252">
        <f t="shared" si="53"/>
        <v>0</v>
      </c>
      <c r="AK52" s="252">
        <f t="shared" si="54"/>
        <v>0</v>
      </c>
      <c r="AL52" s="246">
        <v>0</v>
      </c>
      <c r="AM52" s="252">
        <v>0</v>
      </c>
      <c r="AN52" s="252">
        <f t="shared" si="55"/>
        <v>0</v>
      </c>
      <c r="AO52" s="252">
        <f t="shared" si="56"/>
        <v>0</v>
      </c>
      <c r="AP52" s="246">
        <v>0</v>
      </c>
      <c r="AQ52" s="252">
        <v>0</v>
      </c>
      <c r="AR52" s="252">
        <f t="shared" si="57"/>
        <v>0</v>
      </c>
      <c r="AS52" s="252">
        <f t="shared" si="58"/>
        <v>0</v>
      </c>
      <c r="AT52" s="253">
        <f t="shared" si="59"/>
        <v>3018.4902943000002</v>
      </c>
    </row>
    <row r="53" spans="1:46" ht="13" x14ac:dyDescent="0.3">
      <c r="A53" s="177"/>
      <c r="B53" s="83"/>
      <c r="C53" s="151" t="s">
        <v>342</v>
      </c>
      <c r="D53" s="261">
        <f>SUM(D49:D52)</f>
        <v>37961.449999999997</v>
      </c>
      <c r="E53" s="261">
        <f>SUM(E49:E52)</f>
        <v>6413</v>
      </c>
      <c r="F53" s="262"/>
      <c r="G53" s="263"/>
      <c r="J53" s="264">
        <f t="shared" ref="J53:AT53" si="60">SUM(J49:J52)</f>
        <v>37724.57</v>
      </c>
      <c r="K53" s="264">
        <f t="shared" si="60"/>
        <v>0</v>
      </c>
      <c r="L53" s="264">
        <f t="shared" si="60"/>
        <v>37724.57</v>
      </c>
      <c r="M53" s="264">
        <f t="shared" si="60"/>
        <v>37724.57</v>
      </c>
      <c r="N53" s="264">
        <f t="shared" si="60"/>
        <v>233</v>
      </c>
      <c r="O53" s="264">
        <f t="shared" si="60"/>
        <v>0</v>
      </c>
      <c r="P53" s="264">
        <f t="shared" si="60"/>
        <v>233</v>
      </c>
      <c r="Q53" s="264"/>
      <c r="R53" s="264">
        <f t="shared" si="60"/>
        <v>0</v>
      </c>
      <c r="S53" s="264">
        <f t="shared" si="60"/>
        <v>0</v>
      </c>
      <c r="T53" s="264">
        <f t="shared" si="60"/>
        <v>0</v>
      </c>
      <c r="U53" s="264"/>
      <c r="V53" s="264">
        <f t="shared" si="60"/>
        <v>31.27</v>
      </c>
      <c r="W53" s="264">
        <f t="shared" si="60"/>
        <v>0</v>
      </c>
      <c r="X53" s="264">
        <f t="shared" si="60"/>
        <v>31.27</v>
      </c>
      <c r="Y53" s="264"/>
      <c r="Z53" s="264">
        <f t="shared" ref="Z53:AB53" si="61">SUM(Z49:Z52)</f>
        <v>0</v>
      </c>
      <c r="AA53" s="264">
        <f t="shared" si="61"/>
        <v>0</v>
      </c>
      <c r="AB53" s="264">
        <f t="shared" si="61"/>
        <v>0</v>
      </c>
      <c r="AC53" s="264"/>
      <c r="AD53" s="264">
        <f t="shared" ref="AD53:AF53" si="62">SUM(AD49:AD52)</f>
        <v>0</v>
      </c>
      <c r="AE53" s="264">
        <f t="shared" si="62"/>
        <v>0</v>
      </c>
      <c r="AF53" s="264">
        <f t="shared" si="62"/>
        <v>0</v>
      </c>
      <c r="AG53" s="264"/>
      <c r="AH53" s="264">
        <f t="shared" ref="AH53:AJ53" si="63">SUM(AH49:AH52)</f>
        <v>0</v>
      </c>
      <c r="AI53" s="264">
        <f t="shared" si="63"/>
        <v>0</v>
      </c>
      <c r="AJ53" s="264">
        <f t="shared" si="63"/>
        <v>0</v>
      </c>
      <c r="AK53" s="264"/>
      <c r="AL53" s="264">
        <f t="shared" ref="AL53:AN53" si="64">SUM(AL49:AL52)</f>
        <v>0</v>
      </c>
      <c r="AM53" s="264">
        <f t="shared" si="64"/>
        <v>0</v>
      </c>
      <c r="AN53" s="264">
        <f t="shared" si="64"/>
        <v>0</v>
      </c>
      <c r="AO53" s="264"/>
      <c r="AP53" s="264">
        <f t="shared" ref="AP53:AR53" si="65">SUM(AP49:AP52)</f>
        <v>0</v>
      </c>
      <c r="AQ53" s="264">
        <f t="shared" si="65"/>
        <v>0</v>
      </c>
      <c r="AR53" s="264">
        <f t="shared" si="65"/>
        <v>0</v>
      </c>
      <c r="AS53" s="264"/>
      <c r="AT53" s="264">
        <f t="shared" si="60"/>
        <v>37961.450294299997</v>
      </c>
    </row>
    <row r="54" spans="1:46" x14ac:dyDescent="0.25">
      <c r="A54" s="177"/>
      <c r="B54" s="83"/>
      <c r="C54" s="100" t="s">
        <v>343</v>
      </c>
      <c r="D54" s="244"/>
      <c r="E54" s="244"/>
      <c r="F54" s="245"/>
      <c r="G54" s="101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8"/>
    </row>
    <row r="55" spans="1:46" x14ac:dyDescent="0.25">
      <c r="A55" s="177">
        <v>21</v>
      </c>
      <c r="B55" s="83"/>
      <c r="C55" s="82" t="s">
        <v>344</v>
      </c>
      <c r="D55" s="250"/>
      <c r="E55" s="250"/>
      <c r="F55" s="251" t="s">
        <v>345</v>
      </c>
      <c r="G55" s="101" t="s">
        <v>345</v>
      </c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</row>
    <row r="56" spans="1:46" ht="13" x14ac:dyDescent="0.3">
      <c r="A56" s="177"/>
      <c r="B56" s="83" t="s">
        <v>88</v>
      </c>
      <c r="C56" s="133" t="s">
        <v>346</v>
      </c>
      <c r="D56" s="244">
        <f t="shared" ref="D56:D57" si="66">ROUND(AT56,2)</f>
        <v>-67413.259999999995</v>
      </c>
      <c r="E56" s="85">
        <v>-25526</v>
      </c>
      <c r="F56" s="245"/>
      <c r="G56" s="101"/>
      <c r="J56" s="246">
        <v>-67413.259999999995</v>
      </c>
      <c r="K56" s="246">
        <v>0</v>
      </c>
      <c r="L56" s="246">
        <f t="shared" ref="L56:L57" si="67">SUM(J56:K56)</f>
        <v>-67413.259999999995</v>
      </c>
      <c r="M56" s="246">
        <f t="shared" ref="M56:M57" si="68">L56</f>
        <v>-67413.259999999995</v>
      </c>
      <c r="N56" s="246">
        <v>0</v>
      </c>
      <c r="O56" s="246">
        <v>0</v>
      </c>
      <c r="P56" s="246">
        <f t="shared" ref="P56:P57" si="69">SUM(N56:O56)</f>
        <v>0</v>
      </c>
      <c r="Q56" s="246">
        <f>P$3*P56</f>
        <v>0</v>
      </c>
      <c r="R56" s="246">
        <v>0</v>
      </c>
      <c r="S56" s="246">
        <v>0</v>
      </c>
      <c r="T56" s="246">
        <f t="shared" ref="T56:T57" si="70">SUM(R56:S56)</f>
        <v>0</v>
      </c>
      <c r="U56" s="246">
        <f>T$3*T56</f>
        <v>0</v>
      </c>
      <c r="V56" s="246">
        <v>0</v>
      </c>
      <c r="W56" s="246">
        <v>0</v>
      </c>
      <c r="X56" s="246">
        <f t="shared" ref="X56:X57" si="71">SUM(V56:W56)</f>
        <v>0</v>
      </c>
      <c r="Y56" s="246">
        <f>X$3*X56</f>
        <v>0</v>
      </c>
      <c r="Z56" s="246">
        <v>0</v>
      </c>
      <c r="AA56" s="246">
        <v>0</v>
      </c>
      <c r="AB56" s="246">
        <f t="shared" ref="AB56:AB57" si="72">SUM(Z56:AA56)</f>
        <v>0</v>
      </c>
      <c r="AC56" s="246">
        <f t="shared" ref="AC56:AC57" si="73">AB$3*AB56</f>
        <v>0</v>
      </c>
      <c r="AD56" s="246">
        <v>0</v>
      </c>
      <c r="AE56" s="246">
        <v>0</v>
      </c>
      <c r="AF56" s="246">
        <f t="shared" ref="AF56:AF57" si="74">SUM(AD56:AE56)</f>
        <v>0</v>
      </c>
      <c r="AG56" s="246">
        <f t="shared" ref="AG56:AG57" si="75">AF$3*AF56</f>
        <v>0</v>
      </c>
      <c r="AH56" s="246">
        <v>0</v>
      </c>
      <c r="AI56" s="246">
        <v>0</v>
      </c>
      <c r="AJ56" s="246">
        <f t="shared" ref="AJ56:AJ57" si="76">SUM(AH56:AI56)</f>
        <v>0</v>
      </c>
      <c r="AK56" s="246">
        <f t="shared" ref="AK56:AK57" si="77">AJ$3*AJ56</f>
        <v>0</v>
      </c>
      <c r="AL56" s="246">
        <v>0</v>
      </c>
      <c r="AM56" s="246">
        <v>0</v>
      </c>
      <c r="AN56" s="246">
        <f t="shared" ref="AN56:AN57" si="78">SUM(AL56:AM56)</f>
        <v>0</v>
      </c>
      <c r="AO56" s="246">
        <f t="shared" ref="AO56:AO57" si="79">AN$3*AN56</f>
        <v>0</v>
      </c>
      <c r="AP56" s="246">
        <v>0</v>
      </c>
      <c r="AQ56" s="246">
        <v>0</v>
      </c>
      <c r="AR56" s="246">
        <f t="shared" ref="AR56:AR57" si="80">SUM(AP56:AQ56)</f>
        <v>0</v>
      </c>
      <c r="AS56" s="246">
        <f t="shared" ref="AS56:AS57" si="81">AR$3*AR56</f>
        <v>0</v>
      </c>
      <c r="AT56" s="248">
        <f t="shared" ref="AT56:AT57" si="82">M56+Q56+U56+Y56+AC56+AG56+AK56+AO56+AS56</f>
        <v>-67413.259999999995</v>
      </c>
    </row>
    <row r="57" spans="1:46" ht="13" x14ac:dyDescent="0.3">
      <c r="A57" s="177"/>
      <c r="B57" s="83" t="s">
        <v>115</v>
      </c>
      <c r="C57" s="133" t="s">
        <v>347</v>
      </c>
      <c r="D57" s="244">
        <f t="shared" si="66"/>
        <v>0</v>
      </c>
      <c r="E57" s="85">
        <v>-133</v>
      </c>
      <c r="F57" s="245"/>
      <c r="G57" s="101"/>
      <c r="J57" s="246">
        <v>0</v>
      </c>
      <c r="K57" s="246">
        <v>0</v>
      </c>
      <c r="L57" s="246">
        <f t="shared" si="67"/>
        <v>0</v>
      </c>
      <c r="M57" s="246">
        <f t="shared" si="68"/>
        <v>0</v>
      </c>
      <c r="N57" s="246">
        <v>0</v>
      </c>
      <c r="O57" s="246">
        <v>0</v>
      </c>
      <c r="P57" s="246">
        <f t="shared" si="69"/>
        <v>0</v>
      </c>
      <c r="Q57" s="246">
        <f>P$3*P57</f>
        <v>0</v>
      </c>
      <c r="R57" s="246">
        <v>0</v>
      </c>
      <c r="S57" s="246">
        <v>0</v>
      </c>
      <c r="T57" s="246">
        <f t="shared" si="70"/>
        <v>0</v>
      </c>
      <c r="U57" s="246">
        <f>T$3*T57</f>
        <v>0</v>
      </c>
      <c r="V57" s="246">
        <v>0</v>
      </c>
      <c r="W57" s="246">
        <v>0</v>
      </c>
      <c r="X57" s="246">
        <f t="shared" si="71"/>
        <v>0</v>
      </c>
      <c r="Y57" s="246">
        <f>X$3*X57</f>
        <v>0</v>
      </c>
      <c r="Z57" s="246">
        <v>0</v>
      </c>
      <c r="AA57" s="246">
        <v>0</v>
      </c>
      <c r="AB57" s="246">
        <f t="shared" si="72"/>
        <v>0</v>
      </c>
      <c r="AC57" s="246">
        <f t="shared" si="73"/>
        <v>0</v>
      </c>
      <c r="AD57" s="246">
        <v>0</v>
      </c>
      <c r="AE57" s="246">
        <v>0</v>
      </c>
      <c r="AF57" s="246">
        <f t="shared" si="74"/>
        <v>0</v>
      </c>
      <c r="AG57" s="246">
        <f t="shared" si="75"/>
        <v>0</v>
      </c>
      <c r="AH57" s="246">
        <v>0</v>
      </c>
      <c r="AI57" s="246">
        <v>0</v>
      </c>
      <c r="AJ57" s="246">
        <f t="shared" si="76"/>
        <v>0</v>
      </c>
      <c r="AK57" s="246">
        <f t="shared" si="77"/>
        <v>0</v>
      </c>
      <c r="AL57" s="246">
        <v>0</v>
      </c>
      <c r="AM57" s="246">
        <v>0</v>
      </c>
      <c r="AN57" s="246">
        <f t="shared" si="78"/>
        <v>0</v>
      </c>
      <c r="AO57" s="246">
        <f t="shared" si="79"/>
        <v>0</v>
      </c>
      <c r="AP57" s="246">
        <v>0</v>
      </c>
      <c r="AQ57" s="246">
        <v>0</v>
      </c>
      <c r="AR57" s="246">
        <f t="shared" si="80"/>
        <v>0</v>
      </c>
      <c r="AS57" s="246">
        <f t="shared" si="81"/>
        <v>0</v>
      </c>
      <c r="AT57" s="248">
        <f t="shared" si="82"/>
        <v>0</v>
      </c>
    </row>
    <row r="58" spans="1:46" ht="13.5" thickBot="1" x14ac:dyDescent="0.35">
      <c r="A58" s="177"/>
      <c r="B58" s="83"/>
      <c r="C58" s="151" t="s">
        <v>348</v>
      </c>
      <c r="D58" s="265">
        <f>SUM(D56:D57)</f>
        <v>-67413.259999999995</v>
      </c>
      <c r="E58" s="265">
        <f>SUM(E56:E57)</f>
        <v>-25659</v>
      </c>
      <c r="F58" s="266"/>
      <c r="G58" s="267"/>
      <c r="J58" s="268">
        <f t="shared" ref="J58:AT58" si="83">SUM(J56:J57)</f>
        <v>-67413.259999999995</v>
      </c>
      <c r="K58" s="268">
        <f t="shared" si="83"/>
        <v>0</v>
      </c>
      <c r="L58" s="268">
        <f t="shared" si="83"/>
        <v>-67413.259999999995</v>
      </c>
      <c r="M58" s="268">
        <f t="shared" si="83"/>
        <v>-67413.259999999995</v>
      </c>
      <c r="N58" s="268">
        <f t="shared" si="83"/>
        <v>0</v>
      </c>
      <c r="O58" s="268">
        <f t="shared" si="83"/>
        <v>0</v>
      </c>
      <c r="P58" s="268">
        <f t="shared" si="83"/>
        <v>0</v>
      </c>
      <c r="Q58" s="268">
        <f t="shared" si="83"/>
        <v>0</v>
      </c>
      <c r="R58" s="268">
        <f t="shared" si="83"/>
        <v>0</v>
      </c>
      <c r="S58" s="268">
        <f t="shared" si="83"/>
        <v>0</v>
      </c>
      <c r="T58" s="268">
        <f t="shared" si="83"/>
        <v>0</v>
      </c>
      <c r="U58" s="268">
        <f t="shared" si="83"/>
        <v>0</v>
      </c>
      <c r="V58" s="268">
        <f t="shared" si="83"/>
        <v>0</v>
      </c>
      <c r="W58" s="268">
        <f t="shared" si="83"/>
        <v>0</v>
      </c>
      <c r="X58" s="268">
        <f t="shared" si="83"/>
        <v>0</v>
      </c>
      <c r="Y58" s="268">
        <f t="shared" si="83"/>
        <v>0</v>
      </c>
      <c r="Z58" s="268">
        <f t="shared" si="83"/>
        <v>0</v>
      </c>
      <c r="AA58" s="268">
        <f t="shared" si="83"/>
        <v>0</v>
      </c>
      <c r="AB58" s="268">
        <f t="shared" si="83"/>
        <v>0</v>
      </c>
      <c r="AC58" s="268">
        <f t="shared" si="83"/>
        <v>0</v>
      </c>
      <c r="AD58" s="268">
        <f t="shared" si="83"/>
        <v>0</v>
      </c>
      <c r="AE58" s="268">
        <f t="shared" si="83"/>
        <v>0</v>
      </c>
      <c r="AF58" s="268">
        <f t="shared" si="83"/>
        <v>0</v>
      </c>
      <c r="AG58" s="268">
        <f t="shared" si="83"/>
        <v>0</v>
      </c>
      <c r="AH58" s="268">
        <f t="shared" si="83"/>
        <v>0</v>
      </c>
      <c r="AI58" s="268">
        <f t="shared" si="83"/>
        <v>0</v>
      </c>
      <c r="AJ58" s="268">
        <f t="shared" si="83"/>
        <v>0</v>
      </c>
      <c r="AK58" s="268">
        <f t="shared" si="83"/>
        <v>0</v>
      </c>
      <c r="AL58" s="268">
        <f t="shared" si="83"/>
        <v>0</v>
      </c>
      <c r="AM58" s="268">
        <f t="shared" si="83"/>
        <v>0</v>
      </c>
      <c r="AN58" s="268">
        <f t="shared" si="83"/>
        <v>0</v>
      </c>
      <c r="AO58" s="268">
        <f t="shared" si="83"/>
        <v>0</v>
      </c>
      <c r="AP58" s="268">
        <f t="shared" si="83"/>
        <v>0</v>
      </c>
      <c r="AQ58" s="268">
        <f t="shared" si="83"/>
        <v>0</v>
      </c>
      <c r="AR58" s="268">
        <f t="shared" si="83"/>
        <v>0</v>
      </c>
      <c r="AS58" s="268">
        <f t="shared" si="83"/>
        <v>0</v>
      </c>
      <c r="AT58" s="268">
        <f t="shared" si="83"/>
        <v>-67413.259999999995</v>
      </c>
    </row>
    <row r="59" spans="1:46" ht="13.5" thickBot="1" x14ac:dyDescent="0.35">
      <c r="A59" s="177"/>
      <c r="B59" s="83"/>
      <c r="C59" s="151" t="s">
        <v>349</v>
      </c>
      <c r="D59" s="240">
        <f>D53+D58</f>
        <v>-29451.809999999998</v>
      </c>
      <c r="E59" s="240">
        <f>E53+E58</f>
        <v>-19246</v>
      </c>
      <c r="F59" s="241" t="s">
        <v>84</v>
      </c>
      <c r="G59" s="242"/>
      <c r="J59" s="243">
        <f t="shared" ref="J59:AT59" si="84">J53+J58</f>
        <v>-29688.689999999995</v>
      </c>
      <c r="K59" s="243">
        <f t="shared" si="84"/>
        <v>0</v>
      </c>
      <c r="L59" s="243">
        <f t="shared" si="84"/>
        <v>-29688.689999999995</v>
      </c>
      <c r="M59" s="243">
        <f t="shared" si="84"/>
        <v>-29688.689999999995</v>
      </c>
      <c r="N59" s="243">
        <f t="shared" si="84"/>
        <v>233</v>
      </c>
      <c r="O59" s="243">
        <f t="shared" si="84"/>
        <v>0</v>
      </c>
      <c r="P59" s="243">
        <f t="shared" si="84"/>
        <v>233</v>
      </c>
      <c r="Q59" s="243">
        <f t="shared" si="84"/>
        <v>0</v>
      </c>
      <c r="R59" s="243">
        <f t="shared" si="84"/>
        <v>0</v>
      </c>
      <c r="S59" s="243">
        <f t="shared" si="84"/>
        <v>0</v>
      </c>
      <c r="T59" s="243">
        <f t="shared" si="84"/>
        <v>0</v>
      </c>
      <c r="U59" s="243">
        <f t="shared" si="84"/>
        <v>0</v>
      </c>
      <c r="V59" s="243">
        <f t="shared" si="84"/>
        <v>31.27</v>
      </c>
      <c r="W59" s="243">
        <f t="shared" si="84"/>
        <v>0</v>
      </c>
      <c r="X59" s="243">
        <f t="shared" si="84"/>
        <v>31.27</v>
      </c>
      <c r="Y59" s="243">
        <f t="shared" si="84"/>
        <v>0</v>
      </c>
      <c r="Z59" s="243">
        <f t="shared" si="84"/>
        <v>0</v>
      </c>
      <c r="AA59" s="243">
        <f t="shared" si="84"/>
        <v>0</v>
      </c>
      <c r="AB59" s="243">
        <f t="shared" si="84"/>
        <v>0</v>
      </c>
      <c r="AC59" s="243">
        <f t="shared" si="84"/>
        <v>0</v>
      </c>
      <c r="AD59" s="243">
        <f t="shared" si="84"/>
        <v>0</v>
      </c>
      <c r="AE59" s="243">
        <f t="shared" si="84"/>
        <v>0</v>
      </c>
      <c r="AF59" s="243">
        <f t="shared" si="84"/>
        <v>0</v>
      </c>
      <c r="AG59" s="243">
        <f t="shared" si="84"/>
        <v>0</v>
      </c>
      <c r="AH59" s="243">
        <f t="shared" si="84"/>
        <v>0</v>
      </c>
      <c r="AI59" s="243">
        <f t="shared" si="84"/>
        <v>0</v>
      </c>
      <c r="AJ59" s="243">
        <f t="shared" si="84"/>
        <v>0</v>
      </c>
      <c r="AK59" s="243">
        <f t="shared" si="84"/>
        <v>0</v>
      </c>
      <c r="AL59" s="243">
        <f t="shared" si="84"/>
        <v>0</v>
      </c>
      <c r="AM59" s="243">
        <f t="shared" si="84"/>
        <v>0</v>
      </c>
      <c r="AN59" s="243">
        <f t="shared" si="84"/>
        <v>0</v>
      </c>
      <c r="AO59" s="243">
        <f t="shared" si="84"/>
        <v>0</v>
      </c>
      <c r="AP59" s="243">
        <f t="shared" si="84"/>
        <v>0</v>
      </c>
      <c r="AQ59" s="243">
        <f t="shared" si="84"/>
        <v>0</v>
      </c>
      <c r="AR59" s="243">
        <f t="shared" si="84"/>
        <v>0</v>
      </c>
      <c r="AS59" s="243">
        <f t="shared" si="84"/>
        <v>0</v>
      </c>
      <c r="AT59" s="243">
        <f t="shared" si="84"/>
        <v>-29451.809705699998</v>
      </c>
    </row>
    <row r="60" spans="1:46" ht="13.5" thickTop="1" x14ac:dyDescent="0.3">
      <c r="A60" s="177"/>
      <c r="B60" s="83"/>
      <c r="C60" s="151" t="s">
        <v>350</v>
      </c>
      <c r="D60" s="269"/>
      <c r="E60" s="269"/>
      <c r="F60" s="270"/>
      <c r="G60" s="271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3"/>
    </row>
    <row r="61" spans="1:46" ht="13" x14ac:dyDescent="0.3">
      <c r="A61" s="181">
        <v>22</v>
      </c>
      <c r="B61" s="132"/>
      <c r="C61" s="191" t="s">
        <v>351</v>
      </c>
      <c r="D61" s="250">
        <f t="shared" ref="D61:D62" si="85">ROUND(AT61,2)</f>
        <v>0</v>
      </c>
      <c r="E61" s="85">
        <v>0</v>
      </c>
      <c r="F61" s="251" t="s">
        <v>352</v>
      </c>
      <c r="G61" s="271" t="s">
        <v>352</v>
      </c>
      <c r="J61" s="252">
        <v>0</v>
      </c>
      <c r="K61" s="252">
        <v>0</v>
      </c>
      <c r="L61" s="252">
        <f t="shared" ref="L61:L62" si="86">SUM(J61:K61)</f>
        <v>0</v>
      </c>
      <c r="M61" s="252">
        <f>L61</f>
        <v>0</v>
      </c>
      <c r="N61" s="252">
        <v>0</v>
      </c>
      <c r="O61" s="252">
        <v>0</v>
      </c>
      <c r="P61" s="252">
        <f t="shared" ref="P61:P62" si="87">SUM(N61:O61)</f>
        <v>0</v>
      </c>
      <c r="Q61" s="252">
        <f>P$3*P61</f>
        <v>0</v>
      </c>
      <c r="R61" s="252">
        <v>0</v>
      </c>
      <c r="S61" s="252">
        <v>0</v>
      </c>
      <c r="T61" s="252">
        <f t="shared" ref="T61:T62" si="88">SUM(R61:S61)</f>
        <v>0</v>
      </c>
      <c r="U61" s="252">
        <f>T$3*T61</f>
        <v>0</v>
      </c>
      <c r="V61" s="252">
        <v>0</v>
      </c>
      <c r="W61" s="252">
        <v>0</v>
      </c>
      <c r="X61" s="252">
        <f t="shared" ref="X61:X62" si="89">SUM(V61:W61)</f>
        <v>0</v>
      </c>
      <c r="Y61" s="252">
        <f>X$3*X61</f>
        <v>0</v>
      </c>
      <c r="Z61" s="252">
        <v>0</v>
      </c>
      <c r="AA61" s="252">
        <v>0</v>
      </c>
      <c r="AB61" s="252">
        <f t="shared" ref="AB61:AB62" si="90">SUM(Z61:AA61)</f>
        <v>0</v>
      </c>
      <c r="AC61" s="252">
        <f t="shared" ref="AC61:AC62" si="91">AB$3*AB61</f>
        <v>0</v>
      </c>
      <c r="AD61" s="252">
        <v>0</v>
      </c>
      <c r="AE61" s="252">
        <v>0</v>
      </c>
      <c r="AF61" s="252">
        <f t="shared" ref="AF61:AF62" si="92">SUM(AD61:AE61)</f>
        <v>0</v>
      </c>
      <c r="AG61" s="252">
        <f t="shared" ref="AG61:AG62" si="93">AF$3*AF61</f>
        <v>0</v>
      </c>
      <c r="AH61" s="252">
        <v>0</v>
      </c>
      <c r="AI61" s="252">
        <v>0</v>
      </c>
      <c r="AJ61" s="252">
        <f t="shared" ref="AJ61:AJ62" si="94">SUM(AH61:AI61)</f>
        <v>0</v>
      </c>
      <c r="AK61" s="252">
        <f t="shared" ref="AK61:AK62" si="95">AJ$3*AJ61</f>
        <v>0</v>
      </c>
      <c r="AL61" s="252">
        <v>0</v>
      </c>
      <c r="AM61" s="252">
        <v>0</v>
      </c>
      <c r="AN61" s="252">
        <f t="shared" ref="AN61:AN62" si="96">SUM(AL61:AM61)</f>
        <v>0</v>
      </c>
      <c r="AO61" s="252">
        <f t="shared" ref="AO61:AO62" si="97">AN$3*AN61</f>
        <v>0</v>
      </c>
      <c r="AP61" s="252">
        <v>0</v>
      </c>
      <c r="AQ61" s="252">
        <v>0</v>
      </c>
      <c r="AR61" s="252">
        <f t="shared" ref="AR61:AR62" si="98">SUM(AP61:AQ61)</f>
        <v>0</v>
      </c>
      <c r="AS61" s="252">
        <f t="shared" ref="AS61:AS62" si="99">AR$3*AR61</f>
        <v>0</v>
      </c>
      <c r="AT61" s="253">
        <f t="shared" ref="AT61:AT62" si="100">M61+Q61+U61+Y61+AC61+AG61+AK61+AO61+AS61</f>
        <v>0</v>
      </c>
    </row>
    <row r="62" spans="1:46" ht="13.5" thickBot="1" x14ac:dyDescent="0.35">
      <c r="A62" s="177">
        <v>23</v>
      </c>
      <c r="B62" s="83"/>
      <c r="C62" s="191" t="s">
        <v>353</v>
      </c>
      <c r="D62" s="250">
        <f t="shared" si="85"/>
        <v>0</v>
      </c>
      <c r="E62" s="85">
        <v>0</v>
      </c>
      <c r="F62" s="251" t="s">
        <v>354</v>
      </c>
      <c r="G62" s="271" t="s">
        <v>354</v>
      </c>
      <c r="J62" s="252">
        <v>0</v>
      </c>
      <c r="K62" s="252">
        <v>0</v>
      </c>
      <c r="L62" s="252">
        <f t="shared" si="86"/>
        <v>0</v>
      </c>
      <c r="M62" s="252">
        <f>L62</f>
        <v>0</v>
      </c>
      <c r="N62" s="252">
        <v>0</v>
      </c>
      <c r="O62" s="252">
        <v>0</v>
      </c>
      <c r="P62" s="252">
        <f t="shared" si="87"/>
        <v>0</v>
      </c>
      <c r="Q62" s="252">
        <f>P$3*P62</f>
        <v>0</v>
      </c>
      <c r="R62" s="252">
        <v>0</v>
      </c>
      <c r="S62" s="252">
        <v>0</v>
      </c>
      <c r="T62" s="252">
        <f t="shared" si="88"/>
        <v>0</v>
      </c>
      <c r="U62" s="252">
        <f>T$3*T62</f>
        <v>0</v>
      </c>
      <c r="V62" s="252">
        <v>0</v>
      </c>
      <c r="W62" s="252">
        <v>0</v>
      </c>
      <c r="X62" s="252">
        <f t="shared" si="89"/>
        <v>0</v>
      </c>
      <c r="Y62" s="252">
        <f>X$3*X62</f>
        <v>0</v>
      </c>
      <c r="Z62" s="252">
        <v>0</v>
      </c>
      <c r="AA62" s="252">
        <v>0</v>
      </c>
      <c r="AB62" s="252">
        <f t="shared" si="90"/>
        <v>0</v>
      </c>
      <c r="AC62" s="252">
        <f t="shared" si="91"/>
        <v>0</v>
      </c>
      <c r="AD62" s="252">
        <v>0</v>
      </c>
      <c r="AE62" s="252">
        <v>0</v>
      </c>
      <c r="AF62" s="252">
        <f t="shared" si="92"/>
        <v>0</v>
      </c>
      <c r="AG62" s="252">
        <f t="shared" si="93"/>
        <v>0</v>
      </c>
      <c r="AH62" s="252">
        <v>0</v>
      </c>
      <c r="AI62" s="252">
        <v>0</v>
      </c>
      <c r="AJ62" s="252">
        <f t="shared" si="94"/>
        <v>0</v>
      </c>
      <c r="AK62" s="252">
        <f t="shared" si="95"/>
        <v>0</v>
      </c>
      <c r="AL62" s="252">
        <v>0</v>
      </c>
      <c r="AM62" s="252">
        <v>0</v>
      </c>
      <c r="AN62" s="252">
        <f t="shared" si="96"/>
        <v>0</v>
      </c>
      <c r="AO62" s="252">
        <f t="shared" si="97"/>
        <v>0</v>
      </c>
      <c r="AP62" s="252">
        <v>0</v>
      </c>
      <c r="AQ62" s="252">
        <v>0</v>
      </c>
      <c r="AR62" s="252">
        <f t="shared" si="98"/>
        <v>0</v>
      </c>
      <c r="AS62" s="252">
        <f t="shared" si="99"/>
        <v>0</v>
      </c>
      <c r="AT62" s="255">
        <f t="shared" si="100"/>
        <v>0</v>
      </c>
    </row>
    <row r="63" spans="1:46" ht="13.5" thickBot="1" x14ac:dyDescent="0.35">
      <c r="A63" s="177"/>
      <c r="B63" s="83"/>
      <c r="C63" s="151" t="s">
        <v>355</v>
      </c>
      <c r="D63" s="240">
        <f>SUM(D61:D62)</f>
        <v>0</v>
      </c>
      <c r="E63" s="240">
        <f>SUM(E61:E62)</f>
        <v>0</v>
      </c>
      <c r="F63" s="241"/>
      <c r="G63" s="242"/>
      <c r="J63" s="243">
        <f t="shared" ref="J63:AT63" si="101">SUM(J61:J62)</f>
        <v>0</v>
      </c>
      <c r="K63" s="243">
        <f t="shared" si="101"/>
        <v>0</v>
      </c>
      <c r="L63" s="243">
        <f t="shared" si="101"/>
        <v>0</v>
      </c>
      <c r="M63" s="243">
        <f t="shared" si="101"/>
        <v>0</v>
      </c>
      <c r="N63" s="243">
        <f t="shared" si="101"/>
        <v>0</v>
      </c>
      <c r="O63" s="243">
        <f t="shared" si="101"/>
        <v>0</v>
      </c>
      <c r="P63" s="243">
        <f t="shared" si="101"/>
        <v>0</v>
      </c>
      <c r="Q63" s="243"/>
      <c r="R63" s="243">
        <f t="shared" si="101"/>
        <v>0</v>
      </c>
      <c r="S63" s="243">
        <f t="shared" si="101"/>
        <v>0</v>
      </c>
      <c r="T63" s="243">
        <f t="shared" si="101"/>
        <v>0</v>
      </c>
      <c r="U63" s="243"/>
      <c r="V63" s="243">
        <f t="shared" si="101"/>
        <v>0</v>
      </c>
      <c r="W63" s="243">
        <f t="shared" si="101"/>
        <v>0</v>
      </c>
      <c r="X63" s="243">
        <f t="shared" si="101"/>
        <v>0</v>
      </c>
      <c r="Y63" s="243"/>
      <c r="Z63" s="243">
        <f t="shared" ref="Z63:AB63" si="102">SUM(Z61:Z62)</f>
        <v>0</v>
      </c>
      <c r="AA63" s="243">
        <f t="shared" si="102"/>
        <v>0</v>
      </c>
      <c r="AB63" s="243">
        <f t="shared" si="102"/>
        <v>0</v>
      </c>
      <c r="AC63" s="243"/>
      <c r="AD63" s="243">
        <f t="shared" ref="AD63:AF63" si="103">SUM(AD61:AD62)</f>
        <v>0</v>
      </c>
      <c r="AE63" s="243">
        <f t="shared" si="103"/>
        <v>0</v>
      </c>
      <c r="AF63" s="243">
        <f t="shared" si="103"/>
        <v>0</v>
      </c>
      <c r="AG63" s="243"/>
      <c r="AH63" s="243">
        <f t="shared" ref="AH63:AJ63" si="104">SUM(AH61:AH62)</f>
        <v>0</v>
      </c>
      <c r="AI63" s="243">
        <f t="shared" si="104"/>
        <v>0</v>
      </c>
      <c r="AJ63" s="243">
        <f t="shared" si="104"/>
        <v>0</v>
      </c>
      <c r="AK63" s="243"/>
      <c r="AL63" s="243">
        <f t="shared" ref="AL63:AN63" si="105">SUM(AL61:AL62)</f>
        <v>0</v>
      </c>
      <c r="AM63" s="243">
        <f t="shared" si="105"/>
        <v>0</v>
      </c>
      <c r="AN63" s="243">
        <f t="shared" si="105"/>
        <v>0</v>
      </c>
      <c r="AO63" s="243"/>
      <c r="AP63" s="243">
        <f t="shared" ref="AP63:AR63" si="106">SUM(AP61:AP62)</f>
        <v>0</v>
      </c>
      <c r="AQ63" s="243">
        <f t="shared" si="106"/>
        <v>0</v>
      </c>
      <c r="AR63" s="243">
        <f t="shared" si="106"/>
        <v>0</v>
      </c>
      <c r="AS63" s="243"/>
      <c r="AT63" s="243">
        <f t="shared" si="101"/>
        <v>0</v>
      </c>
    </row>
    <row r="64" spans="1:46" ht="13.5" thickTop="1" x14ac:dyDescent="0.3">
      <c r="A64" s="177"/>
      <c r="B64" s="83"/>
      <c r="C64" s="172" t="s">
        <v>356</v>
      </c>
      <c r="D64" s="244"/>
      <c r="E64" s="244"/>
      <c r="F64" s="245"/>
      <c r="G64" s="101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7"/>
    </row>
    <row r="65" spans="1:46" ht="13" x14ac:dyDescent="0.3">
      <c r="A65" s="177">
        <v>24</v>
      </c>
      <c r="B65" s="83"/>
      <c r="C65" s="274" t="s">
        <v>357</v>
      </c>
      <c r="D65" s="250"/>
      <c r="E65" s="250"/>
      <c r="F65" s="251" t="s">
        <v>316</v>
      </c>
      <c r="G65" s="101" t="s">
        <v>316</v>
      </c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3"/>
    </row>
    <row r="66" spans="1:46" ht="13" x14ac:dyDescent="0.3">
      <c r="A66" s="181"/>
      <c r="B66" s="83" t="s">
        <v>88</v>
      </c>
      <c r="C66" s="102" t="s">
        <v>358</v>
      </c>
      <c r="D66" s="235">
        <f t="shared" ref="D66:D70" si="107">ROUND(AT66,2)</f>
        <v>8620.7999999999993</v>
      </c>
      <c r="E66" s="85">
        <v>23140</v>
      </c>
      <c r="F66" s="236"/>
      <c r="G66" s="101"/>
      <c r="J66" s="237">
        <v>8620.7999999999993</v>
      </c>
      <c r="K66" s="237">
        <v>0</v>
      </c>
      <c r="L66" s="237">
        <f t="shared" ref="L66:L70" si="108">SUM(J66:K66)</f>
        <v>8620.7999999999993</v>
      </c>
      <c r="M66" s="237">
        <f t="shared" ref="M66:M70" si="109">L66</f>
        <v>8620.7999999999993</v>
      </c>
      <c r="N66" s="237">
        <v>0</v>
      </c>
      <c r="O66" s="237">
        <v>0</v>
      </c>
      <c r="P66" s="237">
        <f t="shared" ref="P66:P70" si="110">SUM(N66:O66)</f>
        <v>0</v>
      </c>
      <c r="Q66" s="237">
        <f>P$3*P66</f>
        <v>0</v>
      </c>
      <c r="R66" s="237">
        <v>0</v>
      </c>
      <c r="S66" s="237">
        <v>0</v>
      </c>
      <c r="T66" s="237">
        <f t="shared" ref="T66:T70" si="111">SUM(R66:S66)</f>
        <v>0</v>
      </c>
      <c r="U66" s="237">
        <f>T$3*T66</f>
        <v>0</v>
      </c>
      <c r="V66" s="237">
        <v>0</v>
      </c>
      <c r="W66" s="237">
        <v>0</v>
      </c>
      <c r="X66" s="237">
        <f t="shared" ref="X66:X70" si="112">SUM(V66:W66)</f>
        <v>0</v>
      </c>
      <c r="Y66" s="237">
        <f>X$3*X66</f>
        <v>0</v>
      </c>
      <c r="Z66" s="237">
        <v>0</v>
      </c>
      <c r="AA66" s="237">
        <v>0</v>
      </c>
      <c r="AB66" s="237">
        <f t="shared" ref="AB66:AB70" si="113">SUM(Z66:AA66)</f>
        <v>0</v>
      </c>
      <c r="AC66" s="237">
        <f t="shared" ref="AC66:AC70" si="114">AB$3*AB66</f>
        <v>0</v>
      </c>
      <c r="AD66" s="237">
        <v>0</v>
      </c>
      <c r="AE66" s="237">
        <v>0</v>
      </c>
      <c r="AF66" s="237">
        <f t="shared" ref="AF66:AF70" si="115">SUM(AD66:AE66)</f>
        <v>0</v>
      </c>
      <c r="AG66" s="237">
        <f t="shared" ref="AG66:AG70" si="116">AF$3*AF66</f>
        <v>0</v>
      </c>
      <c r="AH66" s="237">
        <v>0</v>
      </c>
      <c r="AI66" s="237">
        <v>0</v>
      </c>
      <c r="AJ66" s="237">
        <f t="shared" ref="AJ66:AJ70" si="117">SUM(AH66:AI66)</f>
        <v>0</v>
      </c>
      <c r="AK66" s="237">
        <f t="shared" ref="AK66:AK70" si="118">AJ$3*AJ66</f>
        <v>0</v>
      </c>
      <c r="AL66" s="237">
        <v>0</v>
      </c>
      <c r="AM66" s="237">
        <v>0</v>
      </c>
      <c r="AN66" s="237">
        <f t="shared" ref="AN66:AN70" si="119">SUM(AL66:AM66)</f>
        <v>0</v>
      </c>
      <c r="AO66" s="237">
        <f t="shared" ref="AO66:AO70" si="120">AN$3*AN66</f>
        <v>0</v>
      </c>
      <c r="AP66" s="237">
        <v>0</v>
      </c>
      <c r="AQ66" s="237">
        <v>0</v>
      </c>
      <c r="AR66" s="237">
        <f t="shared" ref="AR66:AR70" si="121">SUM(AP66:AQ66)</f>
        <v>0</v>
      </c>
      <c r="AS66" s="237">
        <f t="shared" ref="AS66:AS70" si="122">AR$3*AR66</f>
        <v>0</v>
      </c>
      <c r="AT66" s="187">
        <f t="shared" ref="AT66:AT70" si="123">M66+Q66+U66+Y66+AC66+AG66+AK66+AO66+AS66</f>
        <v>8620.7999999999993</v>
      </c>
    </row>
    <row r="67" spans="1:46" ht="13" x14ac:dyDescent="0.3">
      <c r="A67" s="177"/>
      <c r="B67" s="83" t="s">
        <v>115</v>
      </c>
      <c r="C67" s="275" t="s">
        <v>359</v>
      </c>
      <c r="D67" s="250">
        <f t="shared" si="107"/>
        <v>11013.52</v>
      </c>
      <c r="E67" s="85">
        <v>0</v>
      </c>
      <c r="F67" s="251"/>
      <c r="G67" s="101"/>
      <c r="J67" s="252">
        <v>11013.52</v>
      </c>
      <c r="K67" s="252">
        <v>0</v>
      </c>
      <c r="L67" s="252">
        <f t="shared" si="108"/>
        <v>11013.52</v>
      </c>
      <c r="M67" s="252">
        <f t="shared" si="109"/>
        <v>11013.52</v>
      </c>
      <c r="N67" s="252">
        <v>0</v>
      </c>
      <c r="O67" s="252">
        <v>0</v>
      </c>
      <c r="P67" s="252">
        <f t="shared" si="110"/>
        <v>0</v>
      </c>
      <c r="Q67" s="252">
        <f>P$3*P67</f>
        <v>0</v>
      </c>
      <c r="R67" s="237">
        <v>0</v>
      </c>
      <c r="S67" s="252">
        <v>0</v>
      </c>
      <c r="T67" s="252">
        <f t="shared" si="111"/>
        <v>0</v>
      </c>
      <c r="U67" s="252">
        <f>T$3*T67</f>
        <v>0</v>
      </c>
      <c r="V67" s="237">
        <v>0</v>
      </c>
      <c r="W67" s="252">
        <v>0</v>
      </c>
      <c r="X67" s="252">
        <f t="shared" si="112"/>
        <v>0</v>
      </c>
      <c r="Y67" s="252">
        <f>X$3*X67</f>
        <v>0</v>
      </c>
      <c r="Z67" s="237">
        <v>0</v>
      </c>
      <c r="AA67" s="252">
        <v>0</v>
      </c>
      <c r="AB67" s="252">
        <f t="shared" si="113"/>
        <v>0</v>
      </c>
      <c r="AC67" s="252">
        <f t="shared" si="114"/>
        <v>0</v>
      </c>
      <c r="AD67" s="237">
        <v>0</v>
      </c>
      <c r="AE67" s="252">
        <v>0</v>
      </c>
      <c r="AF67" s="252">
        <f t="shared" si="115"/>
        <v>0</v>
      </c>
      <c r="AG67" s="252">
        <f t="shared" si="116"/>
        <v>0</v>
      </c>
      <c r="AH67" s="237">
        <v>0</v>
      </c>
      <c r="AI67" s="252">
        <v>0</v>
      </c>
      <c r="AJ67" s="252">
        <f t="shared" si="117"/>
        <v>0</v>
      </c>
      <c r="AK67" s="252">
        <f t="shared" si="118"/>
        <v>0</v>
      </c>
      <c r="AL67" s="237">
        <v>0</v>
      </c>
      <c r="AM67" s="252">
        <v>0</v>
      </c>
      <c r="AN67" s="252">
        <f t="shared" si="119"/>
        <v>0</v>
      </c>
      <c r="AO67" s="252">
        <f t="shared" si="120"/>
        <v>0</v>
      </c>
      <c r="AP67" s="237">
        <v>0</v>
      </c>
      <c r="AQ67" s="252">
        <v>0</v>
      </c>
      <c r="AR67" s="252">
        <f t="shared" si="121"/>
        <v>0</v>
      </c>
      <c r="AS67" s="252">
        <f t="shared" si="122"/>
        <v>0</v>
      </c>
      <c r="AT67" s="253">
        <f t="shared" si="123"/>
        <v>11013.52</v>
      </c>
    </row>
    <row r="68" spans="1:46" ht="13" x14ac:dyDescent="0.3">
      <c r="A68" s="177" t="s">
        <v>84</v>
      </c>
      <c r="B68" s="83" t="s">
        <v>118</v>
      </c>
      <c r="C68" s="275" t="s">
        <v>360</v>
      </c>
      <c r="D68" s="244">
        <f t="shared" si="107"/>
        <v>667445.99</v>
      </c>
      <c r="E68" s="85">
        <v>0</v>
      </c>
      <c r="F68" s="245"/>
      <c r="G68" s="101" t="s">
        <v>361</v>
      </c>
      <c r="J68" s="246">
        <v>664724.56000000006</v>
      </c>
      <c r="K68" s="246">
        <v>0</v>
      </c>
      <c r="L68" s="246">
        <f t="shared" si="108"/>
        <v>664724.56000000006</v>
      </c>
      <c r="M68" s="246">
        <f t="shared" si="109"/>
        <v>664724.56000000006</v>
      </c>
      <c r="N68" s="246">
        <v>0</v>
      </c>
      <c r="O68" s="246">
        <v>0</v>
      </c>
      <c r="P68" s="246">
        <f t="shared" si="110"/>
        <v>0</v>
      </c>
      <c r="Q68" s="246">
        <f>P$3*P68</f>
        <v>0</v>
      </c>
      <c r="R68" s="237">
        <v>0</v>
      </c>
      <c r="S68" s="246">
        <v>0</v>
      </c>
      <c r="T68" s="246">
        <f t="shared" si="111"/>
        <v>0</v>
      </c>
      <c r="U68" s="246">
        <f>T$3*T68</f>
        <v>0</v>
      </c>
      <c r="V68" s="237">
        <v>21931.11</v>
      </c>
      <c r="W68" s="246">
        <v>0</v>
      </c>
      <c r="X68" s="246">
        <f t="shared" si="112"/>
        <v>21931.11</v>
      </c>
      <c r="Y68" s="246">
        <f>X$3*X68</f>
        <v>2721.4314399</v>
      </c>
      <c r="Z68" s="237">
        <v>0</v>
      </c>
      <c r="AA68" s="246">
        <v>0</v>
      </c>
      <c r="AB68" s="246">
        <f t="shared" si="113"/>
        <v>0</v>
      </c>
      <c r="AC68" s="246">
        <f t="shared" si="114"/>
        <v>0</v>
      </c>
      <c r="AD68" s="237">
        <v>0</v>
      </c>
      <c r="AE68" s="246">
        <v>0</v>
      </c>
      <c r="AF68" s="246">
        <f t="shared" si="115"/>
        <v>0</v>
      </c>
      <c r="AG68" s="246">
        <f t="shared" si="116"/>
        <v>0</v>
      </c>
      <c r="AH68" s="237">
        <v>0</v>
      </c>
      <c r="AI68" s="246">
        <v>0</v>
      </c>
      <c r="AJ68" s="246">
        <f t="shared" si="117"/>
        <v>0</v>
      </c>
      <c r="AK68" s="246">
        <f t="shared" si="118"/>
        <v>0</v>
      </c>
      <c r="AL68" s="237">
        <v>0</v>
      </c>
      <c r="AM68" s="246">
        <v>0</v>
      </c>
      <c r="AN68" s="246">
        <f t="shared" si="119"/>
        <v>0</v>
      </c>
      <c r="AO68" s="246">
        <f t="shared" si="120"/>
        <v>0</v>
      </c>
      <c r="AP68" s="237">
        <v>0</v>
      </c>
      <c r="AQ68" s="246">
        <v>0</v>
      </c>
      <c r="AR68" s="246">
        <f t="shared" si="121"/>
        <v>0</v>
      </c>
      <c r="AS68" s="246">
        <f t="shared" si="122"/>
        <v>0</v>
      </c>
      <c r="AT68" s="248">
        <f t="shared" si="123"/>
        <v>667445.99143990001</v>
      </c>
    </row>
    <row r="69" spans="1:46" ht="13" x14ac:dyDescent="0.3">
      <c r="A69" s="177" t="s">
        <v>84</v>
      </c>
      <c r="B69" s="132" t="s">
        <v>126</v>
      </c>
      <c r="C69" s="133" t="s">
        <v>362</v>
      </c>
      <c r="D69" s="244">
        <f t="shared" si="107"/>
        <v>0</v>
      </c>
      <c r="E69" s="85">
        <v>0</v>
      </c>
      <c r="F69" s="245"/>
      <c r="G69" s="101" t="s">
        <v>280</v>
      </c>
      <c r="J69" s="246">
        <v>0</v>
      </c>
      <c r="K69" s="246">
        <v>0</v>
      </c>
      <c r="L69" s="246">
        <f t="shared" si="108"/>
        <v>0</v>
      </c>
      <c r="M69" s="246">
        <f t="shared" si="109"/>
        <v>0</v>
      </c>
      <c r="N69" s="246">
        <v>0</v>
      </c>
      <c r="O69" s="246">
        <v>0</v>
      </c>
      <c r="P69" s="246">
        <f t="shared" si="110"/>
        <v>0</v>
      </c>
      <c r="Q69" s="246">
        <f>P$3*P69</f>
        <v>0</v>
      </c>
      <c r="R69" s="237">
        <v>0</v>
      </c>
      <c r="S69" s="246">
        <v>0</v>
      </c>
      <c r="T69" s="246">
        <f t="shared" si="111"/>
        <v>0</v>
      </c>
      <c r="U69" s="246">
        <f>T$3*T69</f>
        <v>0</v>
      </c>
      <c r="V69" s="237">
        <v>0</v>
      </c>
      <c r="W69" s="246">
        <v>0</v>
      </c>
      <c r="X69" s="246">
        <f t="shared" si="112"/>
        <v>0</v>
      </c>
      <c r="Y69" s="246">
        <f>X$3*X69</f>
        <v>0</v>
      </c>
      <c r="Z69" s="237">
        <v>0</v>
      </c>
      <c r="AA69" s="246">
        <v>0</v>
      </c>
      <c r="AB69" s="246">
        <f t="shared" si="113"/>
        <v>0</v>
      </c>
      <c r="AC69" s="246">
        <f t="shared" si="114"/>
        <v>0</v>
      </c>
      <c r="AD69" s="237">
        <v>0</v>
      </c>
      <c r="AE69" s="246">
        <v>0</v>
      </c>
      <c r="AF69" s="246">
        <f t="shared" si="115"/>
        <v>0</v>
      </c>
      <c r="AG69" s="246">
        <f t="shared" si="116"/>
        <v>0</v>
      </c>
      <c r="AH69" s="237">
        <v>0</v>
      </c>
      <c r="AI69" s="246">
        <v>0</v>
      </c>
      <c r="AJ69" s="246">
        <f t="shared" si="117"/>
        <v>0</v>
      </c>
      <c r="AK69" s="246">
        <f t="shared" si="118"/>
        <v>0</v>
      </c>
      <c r="AL69" s="237">
        <v>0</v>
      </c>
      <c r="AM69" s="246">
        <v>0</v>
      </c>
      <c r="AN69" s="246">
        <f t="shared" si="119"/>
        <v>0</v>
      </c>
      <c r="AO69" s="246">
        <f t="shared" si="120"/>
        <v>0</v>
      </c>
      <c r="AP69" s="237">
        <v>0</v>
      </c>
      <c r="AQ69" s="246">
        <v>0</v>
      </c>
      <c r="AR69" s="246">
        <f t="shared" si="121"/>
        <v>0</v>
      </c>
      <c r="AS69" s="246">
        <f t="shared" si="122"/>
        <v>0</v>
      </c>
      <c r="AT69" s="248">
        <f t="shared" si="123"/>
        <v>0</v>
      </c>
    </row>
    <row r="70" spans="1:46" ht="13" x14ac:dyDescent="0.3">
      <c r="A70" s="177"/>
      <c r="B70" s="132" t="s">
        <v>199</v>
      </c>
      <c r="C70" s="133" t="s">
        <v>363</v>
      </c>
      <c r="D70" s="244">
        <f t="shared" si="107"/>
        <v>30005.88</v>
      </c>
      <c r="E70" s="85">
        <v>265942</v>
      </c>
      <c r="F70" s="245"/>
      <c r="G70" s="101"/>
      <c r="J70" s="246">
        <v>30005.88</v>
      </c>
      <c r="K70" s="246">
        <v>0</v>
      </c>
      <c r="L70" s="246">
        <f t="shared" si="108"/>
        <v>30005.88</v>
      </c>
      <c r="M70" s="246">
        <f t="shared" si="109"/>
        <v>30005.88</v>
      </c>
      <c r="N70" s="246">
        <v>0</v>
      </c>
      <c r="O70" s="246">
        <v>0</v>
      </c>
      <c r="P70" s="246">
        <f t="shared" si="110"/>
        <v>0</v>
      </c>
      <c r="Q70" s="246">
        <f>P$3*P70</f>
        <v>0</v>
      </c>
      <c r="R70" s="237">
        <v>0</v>
      </c>
      <c r="S70" s="246">
        <v>0</v>
      </c>
      <c r="T70" s="246">
        <f t="shared" si="111"/>
        <v>0</v>
      </c>
      <c r="U70" s="246">
        <f>T$3*T70</f>
        <v>0</v>
      </c>
      <c r="V70" s="237">
        <v>0</v>
      </c>
      <c r="W70" s="246">
        <v>0</v>
      </c>
      <c r="X70" s="246">
        <f t="shared" si="112"/>
        <v>0</v>
      </c>
      <c r="Y70" s="246">
        <f>X$3*X70</f>
        <v>0</v>
      </c>
      <c r="Z70" s="237">
        <v>0</v>
      </c>
      <c r="AA70" s="246">
        <v>0</v>
      </c>
      <c r="AB70" s="246">
        <f t="shared" si="113"/>
        <v>0</v>
      </c>
      <c r="AC70" s="246">
        <f t="shared" si="114"/>
        <v>0</v>
      </c>
      <c r="AD70" s="237">
        <v>0</v>
      </c>
      <c r="AE70" s="246">
        <v>0</v>
      </c>
      <c r="AF70" s="246">
        <f t="shared" si="115"/>
        <v>0</v>
      </c>
      <c r="AG70" s="246">
        <f t="shared" si="116"/>
        <v>0</v>
      </c>
      <c r="AH70" s="237">
        <v>0</v>
      </c>
      <c r="AI70" s="246">
        <v>0</v>
      </c>
      <c r="AJ70" s="246">
        <f t="shared" si="117"/>
        <v>0</v>
      </c>
      <c r="AK70" s="246">
        <f t="shared" si="118"/>
        <v>0</v>
      </c>
      <c r="AL70" s="237">
        <v>0</v>
      </c>
      <c r="AM70" s="246">
        <v>0</v>
      </c>
      <c r="AN70" s="246">
        <f t="shared" si="119"/>
        <v>0</v>
      </c>
      <c r="AO70" s="246">
        <f t="shared" si="120"/>
        <v>0</v>
      </c>
      <c r="AP70" s="237">
        <v>0</v>
      </c>
      <c r="AQ70" s="246">
        <v>0</v>
      </c>
      <c r="AR70" s="246">
        <f t="shared" si="121"/>
        <v>0</v>
      </c>
      <c r="AS70" s="246">
        <f t="shared" si="122"/>
        <v>0</v>
      </c>
      <c r="AT70" s="248">
        <f t="shared" si="123"/>
        <v>30005.88</v>
      </c>
    </row>
    <row r="71" spans="1:46" ht="13" x14ac:dyDescent="0.3">
      <c r="A71" s="177"/>
      <c r="B71" s="83"/>
      <c r="C71" s="276" t="s">
        <v>364</v>
      </c>
      <c r="D71" s="277">
        <f>SUM(D66:D70)</f>
        <v>717086.19</v>
      </c>
      <c r="E71" s="277">
        <f>SUM(E66:E70)</f>
        <v>289082</v>
      </c>
      <c r="F71" s="278"/>
      <c r="G71" s="152"/>
      <c r="J71" s="279">
        <f t="shared" ref="J71:AT71" si="124">SUM(J66:J70)</f>
        <v>714364.76</v>
      </c>
      <c r="K71" s="279">
        <f t="shared" si="124"/>
        <v>0</v>
      </c>
      <c r="L71" s="279">
        <f t="shared" si="124"/>
        <v>714364.76</v>
      </c>
      <c r="M71" s="279">
        <f t="shared" si="124"/>
        <v>714364.76</v>
      </c>
      <c r="N71" s="279">
        <f t="shared" si="124"/>
        <v>0</v>
      </c>
      <c r="O71" s="279">
        <f t="shared" si="124"/>
        <v>0</v>
      </c>
      <c r="P71" s="279">
        <f t="shared" si="124"/>
        <v>0</v>
      </c>
      <c r="Q71" s="279"/>
      <c r="R71" s="279">
        <f t="shared" si="124"/>
        <v>0</v>
      </c>
      <c r="S71" s="279">
        <f t="shared" si="124"/>
        <v>0</v>
      </c>
      <c r="T71" s="279">
        <f t="shared" si="124"/>
        <v>0</v>
      </c>
      <c r="U71" s="279"/>
      <c r="V71" s="279">
        <f t="shared" si="124"/>
        <v>21931.11</v>
      </c>
      <c r="W71" s="279">
        <f t="shared" si="124"/>
        <v>0</v>
      </c>
      <c r="X71" s="279">
        <f t="shared" si="124"/>
        <v>21931.11</v>
      </c>
      <c r="Y71" s="279"/>
      <c r="Z71" s="279">
        <f t="shared" ref="Z71:AB71" si="125">SUM(Z66:Z70)</f>
        <v>0</v>
      </c>
      <c r="AA71" s="279">
        <f t="shared" si="125"/>
        <v>0</v>
      </c>
      <c r="AB71" s="279">
        <f t="shared" si="125"/>
        <v>0</v>
      </c>
      <c r="AC71" s="279"/>
      <c r="AD71" s="279">
        <f t="shared" ref="AD71:AF71" si="126">SUM(AD66:AD70)</f>
        <v>0</v>
      </c>
      <c r="AE71" s="279">
        <f t="shared" si="126"/>
        <v>0</v>
      </c>
      <c r="AF71" s="279">
        <f t="shared" si="126"/>
        <v>0</v>
      </c>
      <c r="AG71" s="279"/>
      <c r="AH71" s="279">
        <f t="shared" ref="AH71:AJ71" si="127">SUM(AH66:AH70)</f>
        <v>0</v>
      </c>
      <c r="AI71" s="279">
        <f t="shared" si="127"/>
        <v>0</v>
      </c>
      <c r="AJ71" s="279">
        <f t="shared" si="127"/>
        <v>0</v>
      </c>
      <c r="AK71" s="279"/>
      <c r="AL71" s="279">
        <f t="shared" ref="AL71:AN71" si="128">SUM(AL66:AL70)</f>
        <v>0</v>
      </c>
      <c r="AM71" s="279">
        <f t="shared" si="128"/>
        <v>0</v>
      </c>
      <c r="AN71" s="279">
        <f t="shared" si="128"/>
        <v>0</v>
      </c>
      <c r="AO71" s="279"/>
      <c r="AP71" s="279">
        <f t="shared" ref="AP71:AR71" si="129">SUM(AP66:AP70)</f>
        <v>0</v>
      </c>
      <c r="AQ71" s="279">
        <f t="shared" si="129"/>
        <v>0</v>
      </c>
      <c r="AR71" s="279">
        <f t="shared" si="129"/>
        <v>0</v>
      </c>
      <c r="AS71" s="279"/>
      <c r="AT71" s="279">
        <f t="shared" si="124"/>
        <v>717086.19143989997</v>
      </c>
    </row>
    <row r="72" spans="1:46" ht="13" x14ac:dyDescent="0.3">
      <c r="A72" s="177">
        <v>25</v>
      </c>
      <c r="B72" s="83"/>
      <c r="C72" s="274" t="s">
        <v>365</v>
      </c>
      <c r="D72" s="250"/>
      <c r="E72" s="250"/>
      <c r="F72" s="251" t="s">
        <v>319</v>
      </c>
      <c r="G72" s="101" t="s">
        <v>319</v>
      </c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3"/>
    </row>
    <row r="73" spans="1:46" ht="13" x14ac:dyDescent="0.3">
      <c r="A73" s="177"/>
      <c r="B73" s="132" t="s">
        <v>88</v>
      </c>
      <c r="C73" s="275" t="s">
        <v>366</v>
      </c>
      <c r="D73" s="250">
        <f t="shared" ref="D73:D76" si="130">ROUND(AT73,2)</f>
        <v>0</v>
      </c>
      <c r="E73" s="85">
        <v>0</v>
      </c>
      <c r="F73" s="251"/>
      <c r="G73" s="101"/>
      <c r="J73" s="252">
        <v>0</v>
      </c>
      <c r="K73" s="252">
        <v>0</v>
      </c>
      <c r="L73" s="252">
        <f t="shared" ref="L73:L76" si="131">SUM(J73:K73)</f>
        <v>0</v>
      </c>
      <c r="M73" s="252">
        <f t="shared" ref="M73:M76" si="132">L73</f>
        <v>0</v>
      </c>
      <c r="N73" s="252">
        <v>0</v>
      </c>
      <c r="O73" s="252">
        <v>0</v>
      </c>
      <c r="P73" s="252">
        <f t="shared" ref="P73:P76" si="133">SUM(N73:O73)</f>
        <v>0</v>
      </c>
      <c r="Q73" s="252">
        <f>P$3*P73</f>
        <v>0</v>
      </c>
      <c r="R73" s="252">
        <v>0</v>
      </c>
      <c r="S73" s="252">
        <v>0</v>
      </c>
      <c r="T73" s="252">
        <f t="shared" ref="T73:T76" si="134">SUM(R73:S73)</f>
        <v>0</v>
      </c>
      <c r="U73" s="252">
        <f>T$3*T73</f>
        <v>0</v>
      </c>
      <c r="V73" s="252">
        <v>0</v>
      </c>
      <c r="W73" s="252">
        <v>0</v>
      </c>
      <c r="X73" s="252">
        <f t="shared" ref="X73:X76" si="135">SUM(V73:W73)</f>
        <v>0</v>
      </c>
      <c r="Y73" s="252">
        <f>X$3*X73</f>
        <v>0</v>
      </c>
      <c r="Z73" s="252">
        <v>0</v>
      </c>
      <c r="AA73" s="252">
        <v>0</v>
      </c>
      <c r="AB73" s="252">
        <f t="shared" ref="AB73:AB76" si="136">SUM(Z73:AA73)</f>
        <v>0</v>
      </c>
      <c r="AC73" s="252">
        <f t="shared" ref="AC73:AC76" si="137">AB$3*AB73</f>
        <v>0</v>
      </c>
      <c r="AD73" s="252">
        <v>0</v>
      </c>
      <c r="AE73" s="252">
        <v>0</v>
      </c>
      <c r="AF73" s="252">
        <f t="shared" ref="AF73:AF76" si="138">SUM(AD73:AE73)</f>
        <v>0</v>
      </c>
      <c r="AG73" s="252">
        <f t="shared" ref="AG73:AG76" si="139">AF$3*AF73</f>
        <v>0</v>
      </c>
      <c r="AH73" s="252">
        <v>0</v>
      </c>
      <c r="AI73" s="252">
        <v>0</v>
      </c>
      <c r="AJ73" s="252">
        <f t="shared" ref="AJ73:AJ76" si="140">SUM(AH73:AI73)</f>
        <v>0</v>
      </c>
      <c r="AK73" s="252">
        <f t="shared" ref="AK73:AK76" si="141">AJ$3*AJ73</f>
        <v>0</v>
      </c>
      <c r="AL73" s="252">
        <v>0</v>
      </c>
      <c r="AM73" s="252">
        <v>0</v>
      </c>
      <c r="AN73" s="252">
        <f t="shared" ref="AN73:AN76" si="142">SUM(AL73:AM73)</f>
        <v>0</v>
      </c>
      <c r="AO73" s="252">
        <f t="shared" ref="AO73:AO76" si="143">AN$3*AN73</f>
        <v>0</v>
      </c>
      <c r="AP73" s="252">
        <v>0</v>
      </c>
      <c r="AQ73" s="252">
        <v>0</v>
      </c>
      <c r="AR73" s="252">
        <f t="shared" ref="AR73:AR76" si="144">SUM(AP73:AQ73)</f>
        <v>0</v>
      </c>
      <c r="AS73" s="252">
        <f t="shared" ref="AS73:AS76" si="145">AR$3*AR73</f>
        <v>0</v>
      </c>
      <c r="AT73" s="253">
        <f t="shared" ref="AT73:AT76" si="146">M73+Q73+U73+Y73+AC73+AG73+AK73+AO73+AS73</f>
        <v>0</v>
      </c>
    </row>
    <row r="74" spans="1:46" ht="13" x14ac:dyDescent="0.3">
      <c r="A74" s="177" t="s">
        <v>84</v>
      </c>
      <c r="B74" s="132" t="s">
        <v>115</v>
      </c>
      <c r="C74" s="275" t="s">
        <v>367</v>
      </c>
      <c r="D74" s="244">
        <f t="shared" si="130"/>
        <v>-1561816.37</v>
      </c>
      <c r="E74" s="85">
        <v>-697435</v>
      </c>
      <c r="F74" s="245"/>
      <c r="G74" s="101" t="s">
        <v>368</v>
      </c>
      <c r="J74" s="246">
        <v>-1556538.99</v>
      </c>
      <c r="K74" s="246">
        <v>0</v>
      </c>
      <c r="L74" s="246">
        <f t="shared" si="131"/>
        <v>-1556538.99</v>
      </c>
      <c r="M74" s="246">
        <f t="shared" si="132"/>
        <v>-1556538.99</v>
      </c>
      <c r="N74" s="246">
        <v>0</v>
      </c>
      <c r="O74" s="246">
        <v>0</v>
      </c>
      <c r="P74" s="246">
        <f t="shared" si="133"/>
        <v>0</v>
      </c>
      <c r="Q74" s="246">
        <f>P$3*P74</f>
        <v>0</v>
      </c>
      <c r="R74" s="252">
        <v>0</v>
      </c>
      <c r="S74" s="246">
        <v>0</v>
      </c>
      <c r="T74" s="246">
        <f t="shared" si="134"/>
        <v>0</v>
      </c>
      <c r="U74" s="246">
        <f>T$3*T74</f>
        <v>0</v>
      </c>
      <c r="V74" s="252">
        <v>-42528.68</v>
      </c>
      <c r="W74" s="246">
        <v>0</v>
      </c>
      <c r="X74" s="246">
        <f t="shared" si="135"/>
        <v>-42528.68</v>
      </c>
      <c r="Y74" s="246">
        <f>X$3*X74</f>
        <v>-5277.3839011999999</v>
      </c>
      <c r="Z74" s="252">
        <v>0</v>
      </c>
      <c r="AA74" s="246">
        <v>0</v>
      </c>
      <c r="AB74" s="246">
        <f t="shared" si="136"/>
        <v>0</v>
      </c>
      <c r="AC74" s="246">
        <f t="shared" si="137"/>
        <v>0</v>
      </c>
      <c r="AD74" s="252">
        <v>0</v>
      </c>
      <c r="AE74" s="246">
        <v>0</v>
      </c>
      <c r="AF74" s="246">
        <f t="shared" si="138"/>
        <v>0</v>
      </c>
      <c r="AG74" s="246">
        <f t="shared" si="139"/>
        <v>0</v>
      </c>
      <c r="AH74" s="252">
        <v>0</v>
      </c>
      <c r="AI74" s="246">
        <v>0</v>
      </c>
      <c r="AJ74" s="246">
        <f t="shared" si="140"/>
        <v>0</v>
      </c>
      <c r="AK74" s="246">
        <f t="shared" si="141"/>
        <v>0</v>
      </c>
      <c r="AL74" s="252">
        <v>0</v>
      </c>
      <c r="AM74" s="246">
        <v>0</v>
      </c>
      <c r="AN74" s="246">
        <f t="shared" si="142"/>
        <v>0</v>
      </c>
      <c r="AO74" s="246">
        <f t="shared" si="143"/>
        <v>0</v>
      </c>
      <c r="AP74" s="252">
        <v>0</v>
      </c>
      <c r="AQ74" s="246">
        <v>0</v>
      </c>
      <c r="AR74" s="246">
        <f t="shared" si="144"/>
        <v>0</v>
      </c>
      <c r="AS74" s="246">
        <f t="shared" si="145"/>
        <v>0</v>
      </c>
      <c r="AT74" s="248">
        <f t="shared" si="146"/>
        <v>-1561816.3739012</v>
      </c>
    </row>
    <row r="75" spans="1:46" ht="13" x14ac:dyDescent="0.3">
      <c r="A75" s="177" t="s">
        <v>84</v>
      </c>
      <c r="B75" s="132" t="s">
        <v>118</v>
      </c>
      <c r="C75" s="133" t="s">
        <v>369</v>
      </c>
      <c r="D75" s="244">
        <f t="shared" si="130"/>
        <v>0</v>
      </c>
      <c r="E75" s="85">
        <v>0</v>
      </c>
      <c r="F75" s="245"/>
      <c r="G75" s="101" t="s">
        <v>370</v>
      </c>
      <c r="J75" s="246">
        <v>0</v>
      </c>
      <c r="K75" s="246">
        <v>0</v>
      </c>
      <c r="L75" s="246">
        <f t="shared" si="131"/>
        <v>0</v>
      </c>
      <c r="M75" s="246">
        <f t="shared" si="132"/>
        <v>0</v>
      </c>
      <c r="N75" s="246">
        <v>0</v>
      </c>
      <c r="O75" s="246">
        <v>0</v>
      </c>
      <c r="P75" s="246">
        <f t="shared" si="133"/>
        <v>0</v>
      </c>
      <c r="Q75" s="246">
        <f>P$3*P75</f>
        <v>0</v>
      </c>
      <c r="R75" s="252">
        <v>0</v>
      </c>
      <c r="S75" s="246">
        <v>0</v>
      </c>
      <c r="T75" s="246">
        <f t="shared" si="134"/>
        <v>0</v>
      </c>
      <c r="U75" s="246">
        <f>T$3*T75</f>
        <v>0</v>
      </c>
      <c r="V75" s="252">
        <v>0</v>
      </c>
      <c r="W75" s="246">
        <v>0</v>
      </c>
      <c r="X75" s="246">
        <f t="shared" si="135"/>
        <v>0</v>
      </c>
      <c r="Y75" s="246">
        <f>X$3*X75</f>
        <v>0</v>
      </c>
      <c r="Z75" s="252">
        <v>0</v>
      </c>
      <c r="AA75" s="246">
        <v>0</v>
      </c>
      <c r="AB75" s="246">
        <f t="shared" si="136"/>
        <v>0</v>
      </c>
      <c r="AC75" s="246">
        <f t="shared" si="137"/>
        <v>0</v>
      </c>
      <c r="AD75" s="252">
        <v>0</v>
      </c>
      <c r="AE75" s="246">
        <v>0</v>
      </c>
      <c r="AF75" s="246">
        <f t="shared" si="138"/>
        <v>0</v>
      </c>
      <c r="AG75" s="246">
        <f t="shared" si="139"/>
        <v>0</v>
      </c>
      <c r="AH75" s="252">
        <v>0</v>
      </c>
      <c r="AI75" s="246">
        <v>0</v>
      </c>
      <c r="AJ75" s="246">
        <f t="shared" si="140"/>
        <v>0</v>
      </c>
      <c r="AK75" s="246">
        <f t="shared" si="141"/>
        <v>0</v>
      </c>
      <c r="AL75" s="252">
        <v>0</v>
      </c>
      <c r="AM75" s="246">
        <v>0</v>
      </c>
      <c r="AN75" s="246">
        <f t="shared" si="142"/>
        <v>0</v>
      </c>
      <c r="AO75" s="246">
        <f t="shared" si="143"/>
        <v>0</v>
      </c>
      <c r="AP75" s="252">
        <v>0</v>
      </c>
      <c r="AQ75" s="246">
        <v>0</v>
      </c>
      <c r="AR75" s="246">
        <f t="shared" si="144"/>
        <v>0</v>
      </c>
      <c r="AS75" s="246">
        <f t="shared" si="145"/>
        <v>0</v>
      </c>
      <c r="AT75" s="248">
        <f t="shared" si="146"/>
        <v>0</v>
      </c>
    </row>
    <row r="76" spans="1:46" ht="13" x14ac:dyDescent="0.3">
      <c r="A76" s="177" t="s">
        <v>84</v>
      </c>
      <c r="B76" s="132" t="s">
        <v>126</v>
      </c>
      <c r="C76" s="133" t="s">
        <v>371</v>
      </c>
      <c r="D76" s="244">
        <f t="shared" si="130"/>
        <v>-78</v>
      </c>
      <c r="E76" s="85">
        <v>0</v>
      </c>
      <c r="F76" s="245"/>
      <c r="G76" s="101" t="s">
        <v>372</v>
      </c>
      <c r="J76" s="246">
        <v>-78</v>
      </c>
      <c r="K76" s="246">
        <v>0</v>
      </c>
      <c r="L76" s="246">
        <f t="shared" si="131"/>
        <v>-78</v>
      </c>
      <c r="M76" s="246">
        <f t="shared" si="132"/>
        <v>-78</v>
      </c>
      <c r="N76" s="246">
        <v>0</v>
      </c>
      <c r="O76" s="246">
        <v>0</v>
      </c>
      <c r="P76" s="246">
        <f t="shared" si="133"/>
        <v>0</v>
      </c>
      <c r="Q76" s="246">
        <f>P$3*P76</f>
        <v>0</v>
      </c>
      <c r="R76" s="252">
        <v>0</v>
      </c>
      <c r="S76" s="246">
        <v>0</v>
      </c>
      <c r="T76" s="246">
        <f t="shared" si="134"/>
        <v>0</v>
      </c>
      <c r="U76" s="246">
        <f>T$3*T76</f>
        <v>0</v>
      </c>
      <c r="V76" s="252">
        <v>0</v>
      </c>
      <c r="W76" s="246">
        <v>0</v>
      </c>
      <c r="X76" s="246">
        <f t="shared" si="135"/>
        <v>0</v>
      </c>
      <c r="Y76" s="246">
        <f>X$3*X76</f>
        <v>0</v>
      </c>
      <c r="Z76" s="252">
        <v>0</v>
      </c>
      <c r="AA76" s="246">
        <v>0</v>
      </c>
      <c r="AB76" s="246">
        <f t="shared" si="136"/>
        <v>0</v>
      </c>
      <c r="AC76" s="246">
        <f t="shared" si="137"/>
        <v>0</v>
      </c>
      <c r="AD76" s="252">
        <v>0</v>
      </c>
      <c r="AE76" s="246">
        <v>0</v>
      </c>
      <c r="AF76" s="246">
        <f t="shared" si="138"/>
        <v>0</v>
      </c>
      <c r="AG76" s="246">
        <f t="shared" si="139"/>
        <v>0</v>
      </c>
      <c r="AH76" s="252">
        <v>0</v>
      </c>
      <c r="AI76" s="246">
        <v>0</v>
      </c>
      <c r="AJ76" s="246">
        <f t="shared" si="140"/>
        <v>0</v>
      </c>
      <c r="AK76" s="246">
        <f t="shared" si="141"/>
        <v>0</v>
      </c>
      <c r="AL76" s="252">
        <v>0</v>
      </c>
      <c r="AM76" s="246">
        <v>0</v>
      </c>
      <c r="AN76" s="246">
        <f t="shared" si="142"/>
        <v>0</v>
      </c>
      <c r="AO76" s="246">
        <f t="shared" si="143"/>
        <v>0</v>
      </c>
      <c r="AP76" s="252">
        <v>0</v>
      </c>
      <c r="AQ76" s="246">
        <v>0</v>
      </c>
      <c r="AR76" s="246">
        <f t="shared" si="144"/>
        <v>0</v>
      </c>
      <c r="AS76" s="246">
        <f t="shared" si="145"/>
        <v>0</v>
      </c>
      <c r="AT76" s="248">
        <f t="shared" si="146"/>
        <v>-78</v>
      </c>
    </row>
    <row r="77" spans="1:46" ht="13.5" thickBot="1" x14ac:dyDescent="0.35">
      <c r="A77" s="177"/>
      <c r="B77" s="83"/>
      <c r="C77" s="276" t="s">
        <v>373</v>
      </c>
      <c r="D77" s="277">
        <f>SUM(D73:D76)</f>
        <v>-1561894.37</v>
      </c>
      <c r="E77" s="277">
        <f>SUM(E73:E76)</f>
        <v>-697435</v>
      </c>
      <c r="F77" s="262"/>
      <c r="G77" s="141"/>
      <c r="J77" s="279">
        <f t="shared" ref="J77:AT77" si="147">SUM(J73:J76)</f>
        <v>-1556616.99</v>
      </c>
      <c r="K77" s="279">
        <f t="shared" si="147"/>
        <v>0</v>
      </c>
      <c r="L77" s="279">
        <f t="shared" si="147"/>
        <v>-1556616.99</v>
      </c>
      <c r="M77" s="279">
        <f t="shared" si="147"/>
        <v>-1556616.99</v>
      </c>
      <c r="N77" s="279">
        <f t="shared" si="147"/>
        <v>0</v>
      </c>
      <c r="O77" s="279">
        <f t="shared" si="147"/>
        <v>0</v>
      </c>
      <c r="P77" s="279">
        <f t="shared" si="147"/>
        <v>0</v>
      </c>
      <c r="Q77" s="279">
        <f t="shared" si="147"/>
        <v>0</v>
      </c>
      <c r="R77" s="279">
        <f t="shared" si="147"/>
        <v>0</v>
      </c>
      <c r="S77" s="279">
        <f t="shared" si="147"/>
        <v>0</v>
      </c>
      <c r="T77" s="279">
        <f t="shared" si="147"/>
        <v>0</v>
      </c>
      <c r="U77" s="279">
        <f t="shared" si="147"/>
        <v>0</v>
      </c>
      <c r="V77" s="279">
        <f t="shared" si="147"/>
        <v>-42528.68</v>
      </c>
      <c r="W77" s="279">
        <f t="shared" si="147"/>
        <v>0</v>
      </c>
      <c r="X77" s="279">
        <f t="shared" si="147"/>
        <v>-42528.68</v>
      </c>
      <c r="Y77" s="279">
        <f t="shared" si="147"/>
        <v>-5277.3839011999999</v>
      </c>
      <c r="Z77" s="279">
        <f t="shared" si="147"/>
        <v>0</v>
      </c>
      <c r="AA77" s="279">
        <f t="shared" si="147"/>
        <v>0</v>
      </c>
      <c r="AB77" s="279">
        <f t="shared" si="147"/>
        <v>0</v>
      </c>
      <c r="AC77" s="279">
        <f t="shared" si="147"/>
        <v>0</v>
      </c>
      <c r="AD77" s="279">
        <f t="shared" si="147"/>
        <v>0</v>
      </c>
      <c r="AE77" s="279">
        <f t="shared" si="147"/>
        <v>0</v>
      </c>
      <c r="AF77" s="279">
        <f t="shared" si="147"/>
        <v>0</v>
      </c>
      <c r="AG77" s="279">
        <f t="shared" si="147"/>
        <v>0</v>
      </c>
      <c r="AH77" s="279">
        <f t="shared" si="147"/>
        <v>0</v>
      </c>
      <c r="AI77" s="279">
        <f t="shared" si="147"/>
        <v>0</v>
      </c>
      <c r="AJ77" s="279">
        <f t="shared" si="147"/>
        <v>0</v>
      </c>
      <c r="AK77" s="279">
        <f t="shared" si="147"/>
        <v>0</v>
      </c>
      <c r="AL77" s="279">
        <f t="shared" si="147"/>
        <v>0</v>
      </c>
      <c r="AM77" s="279">
        <f t="shared" si="147"/>
        <v>0</v>
      </c>
      <c r="AN77" s="279">
        <f t="shared" si="147"/>
        <v>0</v>
      </c>
      <c r="AO77" s="279">
        <f t="shared" si="147"/>
        <v>0</v>
      </c>
      <c r="AP77" s="279">
        <f t="shared" si="147"/>
        <v>0</v>
      </c>
      <c r="AQ77" s="279">
        <f t="shared" si="147"/>
        <v>0</v>
      </c>
      <c r="AR77" s="279">
        <f t="shared" si="147"/>
        <v>0</v>
      </c>
      <c r="AS77" s="279">
        <f t="shared" si="147"/>
        <v>0</v>
      </c>
      <c r="AT77" s="279">
        <f t="shared" si="147"/>
        <v>-1561894.3739012</v>
      </c>
    </row>
    <row r="78" spans="1:46" ht="13.5" thickBot="1" x14ac:dyDescent="0.35">
      <c r="A78" s="177"/>
      <c r="B78" s="83"/>
      <c r="C78" s="151" t="s">
        <v>374</v>
      </c>
      <c r="D78" s="280">
        <f>D71+D77</f>
        <v>-844808.18000000017</v>
      </c>
      <c r="E78" s="280">
        <f>E71+E77</f>
        <v>-408353</v>
      </c>
      <c r="F78" s="281"/>
      <c r="G78" s="242"/>
      <c r="J78" s="282">
        <f t="shared" ref="J78:AT78" si="148">J71+J77</f>
        <v>-842252.23</v>
      </c>
      <c r="K78" s="282">
        <f t="shared" si="148"/>
        <v>0</v>
      </c>
      <c r="L78" s="282">
        <f t="shared" si="148"/>
        <v>-842252.23</v>
      </c>
      <c r="M78" s="282">
        <f t="shared" si="148"/>
        <v>-842252.23</v>
      </c>
      <c r="N78" s="282">
        <f t="shared" si="148"/>
        <v>0</v>
      </c>
      <c r="O78" s="282">
        <f t="shared" si="148"/>
        <v>0</v>
      </c>
      <c r="P78" s="282">
        <f t="shared" si="148"/>
        <v>0</v>
      </c>
      <c r="Q78" s="282">
        <f t="shared" si="148"/>
        <v>0</v>
      </c>
      <c r="R78" s="282">
        <f t="shared" si="148"/>
        <v>0</v>
      </c>
      <c r="S78" s="282">
        <f t="shared" si="148"/>
        <v>0</v>
      </c>
      <c r="T78" s="282">
        <f t="shared" si="148"/>
        <v>0</v>
      </c>
      <c r="U78" s="282">
        <f t="shared" si="148"/>
        <v>0</v>
      </c>
      <c r="V78" s="282">
        <f t="shared" si="148"/>
        <v>-20597.57</v>
      </c>
      <c r="W78" s="282">
        <f t="shared" si="148"/>
        <v>0</v>
      </c>
      <c r="X78" s="282">
        <f t="shared" si="148"/>
        <v>-20597.57</v>
      </c>
      <c r="Y78" s="282">
        <f t="shared" si="148"/>
        <v>-5277.3839011999999</v>
      </c>
      <c r="Z78" s="282">
        <f t="shared" si="148"/>
        <v>0</v>
      </c>
      <c r="AA78" s="282">
        <f t="shared" si="148"/>
        <v>0</v>
      </c>
      <c r="AB78" s="282">
        <f t="shared" si="148"/>
        <v>0</v>
      </c>
      <c r="AC78" s="282">
        <f t="shared" si="148"/>
        <v>0</v>
      </c>
      <c r="AD78" s="282">
        <f t="shared" si="148"/>
        <v>0</v>
      </c>
      <c r="AE78" s="282">
        <f t="shared" si="148"/>
        <v>0</v>
      </c>
      <c r="AF78" s="282">
        <f t="shared" si="148"/>
        <v>0</v>
      </c>
      <c r="AG78" s="282">
        <f t="shared" si="148"/>
        <v>0</v>
      </c>
      <c r="AH78" s="282">
        <f t="shared" si="148"/>
        <v>0</v>
      </c>
      <c r="AI78" s="282">
        <f t="shared" si="148"/>
        <v>0</v>
      </c>
      <c r="AJ78" s="282">
        <f t="shared" si="148"/>
        <v>0</v>
      </c>
      <c r="AK78" s="282">
        <f t="shared" si="148"/>
        <v>0</v>
      </c>
      <c r="AL78" s="282">
        <f t="shared" si="148"/>
        <v>0</v>
      </c>
      <c r="AM78" s="282">
        <f t="shared" si="148"/>
        <v>0</v>
      </c>
      <c r="AN78" s="282">
        <f t="shared" si="148"/>
        <v>0</v>
      </c>
      <c r="AO78" s="282">
        <f t="shared" si="148"/>
        <v>0</v>
      </c>
      <c r="AP78" s="282">
        <f t="shared" si="148"/>
        <v>0</v>
      </c>
      <c r="AQ78" s="282">
        <f t="shared" si="148"/>
        <v>0</v>
      </c>
      <c r="AR78" s="282">
        <f t="shared" si="148"/>
        <v>0</v>
      </c>
      <c r="AS78" s="282">
        <f t="shared" si="148"/>
        <v>0</v>
      </c>
      <c r="AT78" s="282">
        <f t="shared" si="148"/>
        <v>-844808.18246130005</v>
      </c>
    </row>
    <row r="79" spans="1:46" ht="13.5" thickBot="1" x14ac:dyDescent="0.35">
      <c r="A79" s="177"/>
      <c r="B79" s="83"/>
      <c r="C79" s="151" t="s">
        <v>375</v>
      </c>
      <c r="D79" s="240">
        <f>D44+D59+D63+D78</f>
        <v>-133203.82000000123</v>
      </c>
      <c r="E79" s="240">
        <f>E44+E59+E63+E78</f>
        <v>-1025163</v>
      </c>
      <c r="F79" s="283"/>
      <c r="G79" s="284"/>
      <c r="J79" s="241">
        <f t="shared" ref="J79:AT79" si="149">J44+J59+J63+J78</f>
        <v>-370478.41000000021</v>
      </c>
      <c r="K79" s="241">
        <f t="shared" si="149"/>
        <v>574441.38</v>
      </c>
      <c r="L79" s="241">
        <f t="shared" si="149"/>
        <v>203962.96999999974</v>
      </c>
      <c r="M79" s="241">
        <f t="shared" si="149"/>
        <v>203962.96999999974</v>
      </c>
      <c r="N79" s="241">
        <f t="shared" si="149"/>
        <v>206458</v>
      </c>
      <c r="O79" s="241">
        <f t="shared" si="149"/>
        <v>-539038</v>
      </c>
      <c r="P79" s="241">
        <f t="shared" si="149"/>
        <v>-332580</v>
      </c>
      <c r="Q79" s="241">
        <f t="shared" si="149"/>
        <v>-332813</v>
      </c>
      <c r="R79" s="241">
        <f t="shared" si="149"/>
        <v>0</v>
      </c>
      <c r="S79" s="241">
        <f t="shared" si="149"/>
        <v>0</v>
      </c>
      <c r="T79" s="241">
        <f t="shared" si="149"/>
        <v>0</v>
      </c>
      <c r="U79" s="241">
        <f t="shared" si="149"/>
        <v>0</v>
      </c>
      <c r="V79" s="241">
        <f t="shared" si="149"/>
        <v>-1560.0200000002042</v>
      </c>
      <c r="W79" s="241">
        <f t="shared" si="149"/>
        <v>-35403.380000000005</v>
      </c>
      <c r="X79" s="241">
        <f t="shared" si="149"/>
        <v>-36963.400000000329</v>
      </c>
      <c r="Y79" s="241">
        <f t="shared" si="149"/>
        <v>-7312.1000401999963</v>
      </c>
      <c r="Z79" s="241">
        <f t="shared" si="149"/>
        <v>0</v>
      </c>
      <c r="AA79" s="241">
        <f t="shared" si="149"/>
        <v>0</v>
      </c>
      <c r="AB79" s="241">
        <f t="shared" si="149"/>
        <v>0</v>
      </c>
      <c r="AC79" s="241">
        <f t="shared" si="149"/>
        <v>0</v>
      </c>
      <c r="AD79" s="241">
        <f t="shared" si="149"/>
        <v>0</v>
      </c>
      <c r="AE79" s="241">
        <f t="shared" si="149"/>
        <v>0</v>
      </c>
      <c r="AF79" s="241">
        <f t="shared" si="149"/>
        <v>0</v>
      </c>
      <c r="AG79" s="241">
        <f t="shared" si="149"/>
        <v>0</v>
      </c>
      <c r="AH79" s="241">
        <f t="shared" si="149"/>
        <v>0</v>
      </c>
      <c r="AI79" s="241">
        <f t="shared" si="149"/>
        <v>0</v>
      </c>
      <c r="AJ79" s="241">
        <f t="shared" si="149"/>
        <v>0</v>
      </c>
      <c r="AK79" s="241">
        <f t="shared" si="149"/>
        <v>0</v>
      </c>
      <c r="AL79" s="241">
        <f t="shared" si="149"/>
        <v>0</v>
      </c>
      <c r="AM79" s="241">
        <f t="shared" si="149"/>
        <v>0</v>
      </c>
      <c r="AN79" s="241">
        <f t="shared" si="149"/>
        <v>0</v>
      </c>
      <c r="AO79" s="241">
        <f t="shared" si="149"/>
        <v>0</v>
      </c>
      <c r="AP79" s="241">
        <f t="shared" si="149"/>
        <v>0</v>
      </c>
      <c r="AQ79" s="241">
        <f t="shared" si="149"/>
        <v>0</v>
      </c>
      <c r="AR79" s="241">
        <f t="shared" si="149"/>
        <v>0</v>
      </c>
      <c r="AS79" s="241">
        <f t="shared" si="149"/>
        <v>0</v>
      </c>
      <c r="AT79" s="241">
        <f t="shared" si="149"/>
        <v>-133203.81830599939</v>
      </c>
    </row>
    <row r="80" spans="1:46" ht="34.5" customHeight="1" thickBot="1" x14ac:dyDescent="0.3">
      <c r="A80" s="177">
        <v>26</v>
      </c>
      <c r="B80" s="83"/>
      <c r="C80" s="219" t="s">
        <v>376</v>
      </c>
      <c r="D80" s="285">
        <f>ROUND(AT80,2)</f>
        <v>-86565.33</v>
      </c>
      <c r="E80" s="85">
        <v>0</v>
      </c>
      <c r="F80" s="283">
        <v>22</v>
      </c>
      <c r="G80" s="284">
        <v>22</v>
      </c>
      <c r="I80"/>
      <c r="J80" s="286">
        <v>0</v>
      </c>
      <c r="K80" s="286">
        <v>-150391.60199999998</v>
      </c>
      <c r="L80" s="286">
        <f>SUM(J80:K80)</f>
        <v>-150391.60199999998</v>
      </c>
      <c r="M80" s="286">
        <f>L80</f>
        <v>-150391.60199999998</v>
      </c>
      <c r="N80" s="286">
        <v>63245</v>
      </c>
      <c r="O80" s="286">
        <v>0</v>
      </c>
      <c r="P80" s="286">
        <f>SUM(N80:O80)</f>
        <v>63245</v>
      </c>
      <c r="Q80" s="286">
        <f>P$3*P80</f>
        <v>63245</v>
      </c>
      <c r="R80" s="286">
        <v>0</v>
      </c>
      <c r="S80" s="286">
        <v>0</v>
      </c>
      <c r="T80" s="286">
        <f>SUM(R80:S80)</f>
        <v>0</v>
      </c>
      <c r="U80" s="286">
        <f>T$3*T80</f>
        <v>0</v>
      </c>
      <c r="V80" s="286">
        <v>4684.28</v>
      </c>
      <c r="W80" s="286">
        <v>0</v>
      </c>
      <c r="X80" s="286">
        <f>SUM(V80:W80)</f>
        <v>4684.28</v>
      </c>
      <c r="Y80" s="286">
        <f>X$3*X80</f>
        <v>581.27230520000001</v>
      </c>
      <c r="Z80" s="286">
        <v>0</v>
      </c>
      <c r="AA80" s="286">
        <v>0</v>
      </c>
      <c r="AB80" s="286">
        <f t="shared" ref="AB80" si="150">SUM(Z80:AA80)</f>
        <v>0</v>
      </c>
      <c r="AC80" s="286">
        <f t="shared" ref="AC80" si="151">AB$3*AB80</f>
        <v>0</v>
      </c>
      <c r="AD80" s="286">
        <v>0</v>
      </c>
      <c r="AE80" s="286">
        <v>0</v>
      </c>
      <c r="AF80" s="286">
        <f t="shared" ref="AF80" si="152">SUM(AD80:AE80)</f>
        <v>0</v>
      </c>
      <c r="AG80" s="286">
        <f t="shared" ref="AG80" si="153">AF$3*AF80</f>
        <v>0</v>
      </c>
      <c r="AH80" s="286">
        <v>0</v>
      </c>
      <c r="AI80" s="286">
        <v>0</v>
      </c>
      <c r="AJ80" s="286">
        <f t="shared" ref="AJ80" si="154">SUM(AH80:AI80)</f>
        <v>0</v>
      </c>
      <c r="AK80" s="286">
        <f t="shared" ref="AK80" si="155">AJ$3*AJ80</f>
        <v>0</v>
      </c>
      <c r="AL80" s="286">
        <v>0</v>
      </c>
      <c r="AM80" s="286">
        <v>0</v>
      </c>
      <c r="AN80" s="286">
        <f t="shared" ref="AN80" si="156">SUM(AL80:AM80)</f>
        <v>0</v>
      </c>
      <c r="AO80" s="286">
        <f t="shared" ref="AO80" si="157">AN$3*AN80</f>
        <v>0</v>
      </c>
      <c r="AP80" s="286">
        <v>0</v>
      </c>
      <c r="AQ80" s="286">
        <v>0</v>
      </c>
      <c r="AR80" s="286">
        <f t="shared" ref="AR80" si="158">SUM(AP80:AQ80)</f>
        <v>0</v>
      </c>
      <c r="AS80" s="286">
        <f t="shared" ref="AS80" si="159">AR$3*AR80</f>
        <v>0</v>
      </c>
      <c r="AT80" s="286">
        <f>M80+Q80+U80+Y80+AC80+AG80+AK80+AO80+AS80</f>
        <v>-86565.329694799992</v>
      </c>
    </row>
    <row r="81" spans="1:46" ht="27.75" customHeight="1" thickBot="1" x14ac:dyDescent="0.35">
      <c r="A81" s="177">
        <v>27</v>
      </c>
      <c r="B81" s="83"/>
      <c r="C81" s="112" t="s">
        <v>377</v>
      </c>
      <c r="D81" s="287">
        <f>D79-D80</f>
        <v>-46638.490000001228</v>
      </c>
      <c r="E81" s="287">
        <v>-1025163</v>
      </c>
      <c r="F81" s="288">
        <v>23</v>
      </c>
      <c r="G81" s="289">
        <v>23</v>
      </c>
      <c r="J81" s="290">
        <f t="shared" ref="J81:AT81" si="160">J79-J80</f>
        <v>-370478.41000000021</v>
      </c>
      <c r="K81" s="290">
        <f t="shared" si="160"/>
        <v>724832.98199999996</v>
      </c>
      <c r="L81" s="290">
        <f t="shared" si="160"/>
        <v>354354.57199999969</v>
      </c>
      <c r="M81" s="290">
        <f t="shared" si="160"/>
        <v>354354.57199999969</v>
      </c>
      <c r="N81" s="290">
        <f t="shared" si="160"/>
        <v>143213</v>
      </c>
      <c r="O81" s="290">
        <f t="shared" si="160"/>
        <v>-539038</v>
      </c>
      <c r="P81" s="290">
        <f t="shared" si="160"/>
        <v>-395825</v>
      </c>
      <c r="Q81" s="290">
        <f t="shared" si="160"/>
        <v>-396058</v>
      </c>
      <c r="R81" s="290">
        <f t="shared" si="160"/>
        <v>0</v>
      </c>
      <c r="S81" s="290">
        <f t="shared" si="160"/>
        <v>0</v>
      </c>
      <c r="T81" s="290">
        <f t="shared" si="160"/>
        <v>0</v>
      </c>
      <c r="U81" s="290">
        <f t="shared" si="160"/>
        <v>0</v>
      </c>
      <c r="V81" s="290">
        <f t="shared" si="160"/>
        <v>-6244.3000000002039</v>
      </c>
      <c r="W81" s="290">
        <f t="shared" si="160"/>
        <v>-35403.380000000005</v>
      </c>
      <c r="X81" s="290">
        <f t="shared" si="160"/>
        <v>-41647.680000000328</v>
      </c>
      <c r="Y81" s="290">
        <f t="shared" si="160"/>
        <v>-7893.3723453999964</v>
      </c>
      <c r="Z81" s="290">
        <f t="shared" si="160"/>
        <v>0</v>
      </c>
      <c r="AA81" s="290">
        <f t="shared" si="160"/>
        <v>0</v>
      </c>
      <c r="AB81" s="290">
        <f t="shared" si="160"/>
        <v>0</v>
      </c>
      <c r="AC81" s="290">
        <f t="shared" si="160"/>
        <v>0</v>
      </c>
      <c r="AD81" s="290">
        <f t="shared" si="160"/>
        <v>0</v>
      </c>
      <c r="AE81" s="290">
        <f t="shared" si="160"/>
        <v>0</v>
      </c>
      <c r="AF81" s="290">
        <f t="shared" si="160"/>
        <v>0</v>
      </c>
      <c r="AG81" s="290">
        <f t="shared" si="160"/>
        <v>0</v>
      </c>
      <c r="AH81" s="290">
        <f t="shared" si="160"/>
        <v>0</v>
      </c>
      <c r="AI81" s="290">
        <f t="shared" si="160"/>
        <v>0</v>
      </c>
      <c r="AJ81" s="290">
        <f t="shared" si="160"/>
        <v>0</v>
      </c>
      <c r="AK81" s="290">
        <f t="shared" si="160"/>
        <v>0</v>
      </c>
      <c r="AL81" s="290">
        <f t="shared" si="160"/>
        <v>0</v>
      </c>
      <c r="AM81" s="290">
        <f t="shared" si="160"/>
        <v>0</v>
      </c>
      <c r="AN81" s="290">
        <f t="shared" si="160"/>
        <v>0</v>
      </c>
      <c r="AO81" s="290">
        <f t="shared" si="160"/>
        <v>0</v>
      </c>
      <c r="AP81" s="290">
        <f t="shared" si="160"/>
        <v>0</v>
      </c>
      <c r="AQ81" s="290">
        <f t="shared" si="160"/>
        <v>0</v>
      </c>
      <c r="AR81" s="290">
        <f t="shared" si="160"/>
        <v>0</v>
      </c>
      <c r="AS81" s="290">
        <f t="shared" si="160"/>
        <v>0</v>
      </c>
      <c r="AT81" s="290">
        <f t="shared" si="160"/>
        <v>-46638.488611199398</v>
      </c>
    </row>
    <row r="82" spans="1:46" ht="14.15" customHeight="1" thickBot="1" x14ac:dyDescent="0.35">
      <c r="A82" s="171">
        <v>28</v>
      </c>
      <c r="B82" s="78"/>
      <c r="C82" s="291" t="s">
        <v>378</v>
      </c>
      <c r="D82" s="292">
        <f>AT82</f>
        <v>0</v>
      </c>
      <c r="E82" s="293">
        <v>0</v>
      </c>
      <c r="F82" s="294"/>
      <c r="G82" s="295"/>
      <c r="I82"/>
      <c r="J82" s="296">
        <v>0</v>
      </c>
      <c r="K82" s="296">
        <v>0</v>
      </c>
      <c r="L82" s="296">
        <v>0</v>
      </c>
      <c r="M82" s="296">
        <v>0</v>
      </c>
      <c r="N82" s="296">
        <v>0</v>
      </c>
      <c r="O82" s="296">
        <v>0</v>
      </c>
      <c r="P82" s="296">
        <v>0</v>
      </c>
      <c r="Q82" s="296">
        <v>0</v>
      </c>
      <c r="R82" s="296">
        <v>0</v>
      </c>
      <c r="S82" s="296">
        <v>0</v>
      </c>
      <c r="T82" s="296">
        <v>0</v>
      </c>
      <c r="U82" s="296">
        <v>0</v>
      </c>
      <c r="V82" s="296">
        <v>0</v>
      </c>
      <c r="W82" s="296">
        <v>0</v>
      </c>
      <c r="X82" s="296">
        <v>0</v>
      </c>
      <c r="Y82" s="296">
        <v>0</v>
      </c>
      <c r="Z82" s="296">
        <v>0</v>
      </c>
      <c r="AA82" s="296">
        <v>0</v>
      </c>
      <c r="AB82" s="296">
        <v>0</v>
      </c>
      <c r="AC82" s="296">
        <v>0</v>
      </c>
      <c r="AD82" s="296">
        <v>0</v>
      </c>
      <c r="AE82" s="296">
        <v>0</v>
      </c>
      <c r="AF82" s="296">
        <v>0</v>
      </c>
      <c r="AG82" s="296">
        <v>0</v>
      </c>
      <c r="AH82" s="296">
        <v>0</v>
      </c>
      <c r="AI82" s="296">
        <v>0</v>
      </c>
      <c r="AJ82" s="296">
        <v>0</v>
      </c>
      <c r="AK82" s="296">
        <v>0</v>
      </c>
      <c r="AL82" s="296">
        <v>0</v>
      </c>
      <c r="AM82" s="296">
        <v>0</v>
      </c>
      <c r="AN82" s="296">
        <v>0</v>
      </c>
      <c r="AO82" s="296">
        <v>0</v>
      </c>
      <c r="AP82" s="296">
        <v>0</v>
      </c>
      <c r="AQ82" s="296">
        <v>0</v>
      </c>
      <c r="AR82" s="296">
        <v>0</v>
      </c>
      <c r="AS82" s="296">
        <v>0</v>
      </c>
      <c r="AT82" s="296">
        <v>0</v>
      </c>
    </row>
    <row r="83" spans="1:46" customFormat="1" ht="13.5" thickTop="1" x14ac:dyDescent="0.3">
      <c r="B83" s="297" t="s">
        <v>379</v>
      </c>
      <c r="C83" t="s">
        <v>380</v>
      </c>
      <c r="I83" s="63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</row>
    <row r="84" spans="1:46" ht="13" x14ac:dyDescent="0.3">
      <c r="D84" s="168"/>
      <c r="E84" s="168"/>
      <c r="J84" s="299"/>
      <c r="K84" s="299"/>
      <c r="L84" s="299"/>
      <c r="M84" s="299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  <c r="Z84" s="299"/>
      <c r="AA84" s="299"/>
      <c r="AB84" s="299"/>
      <c r="AC84" s="299"/>
      <c r="AD84" s="299"/>
      <c r="AE84" s="299"/>
      <c r="AF84" s="299"/>
      <c r="AG84" s="299"/>
      <c r="AH84" s="299"/>
      <c r="AI84" s="299"/>
      <c r="AJ84" s="299"/>
      <c r="AK84" s="299"/>
      <c r="AL84" s="299"/>
      <c r="AM84" s="299"/>
      <c r="AN84" s="299"/>
      <c r="AO84" s="299"/>
      <c r="AP84" s="299"/>
      <c r="AQ84" s="299"/>
      <c r="AR84" s="299"/>
      <c r="AS84" s="299"/>
      <c r="AT84" s="299"/>
    </row>
  </sheetData>
  <mergeCells count="42">
    <mergeCell ref="J5:J6"/>
    <mergeCell ref="A1:G1"/>
    <mergeCell ref="A2:G2"/>
    <mergeCell ref="A4:G4"/>
    <mergeCell ref="D5:D6"/>
    <mergeCell ref="E5:E6"/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H5:AH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T5:AT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</mergeCells>
  <conditionalFormatting sqref="E9:E22">
    <cfRule type="cellIs" dxfId="8" priority="9" operator="equal">
      <formula>"-"</formula>
    </cfRule>
  </conditionalFormatting>
  <conditionalFormatting sqref="E26:E42">
    <cfRule type="cellIs" dxfId="7" priority="8" operator="equal">
      <formula>"-"</formula>
    </cfRule>
  </conditionalFormatting>
  <conditionalFormatting sqref="E49:E52">
    <cfRule type="cellIs" dxfId="6" priority="7" operator="equal">
      <formula>"-"</formula>
    </cfRule>
  </conditionalFormatting>
  <conditionalFormatting sqref="E56:E57">
    <cfRule type="cellIs" dxfId="5" priority="6" operator="equal">
      <formula>"-"</formula>
    </cfRule>
  </conditionalFormatting>
  <conditionalFormatting sqref="E61:E62">
    <cfRule type="cellIs" dxfId="4" priority="5" operator="equal">
      <formula>"-"</formula>
    </cfRule>
  </conditionalFormatting>
  <conditionalFormatting sqref="E66:E70">
    <cfRule type="cellIs" dxfId="3" priority="4" operator="equal">
      <formula>"-"</formula>
    </cfRule>
  </conditionalFormatting>
  <conditionalFormatting sqref="E73:E76">
    <cfRule type="cellIs" dxfId="2" priority="3" operator="equal">
      <formula>"-"</formula>
    </cfRule>
  </conditionalFormatting>
  <conditionalFormatting sqref="E80">
    <cfRule type="cellIs" dxfId="1" priority="2" operator="equal">
      <formula>"-"</formula>
    </cfRule>
  </conditionalFormatting>
  <conditionalFormatting sqref="E82">
    <cfRule type="cellIs" dxfId="0" priority="1" operator="equal">
      <formula>"-"</formula>
    </cfRule>
  </conditionalFormatting>
  <pageMargins left="0.74803149606299213" right="0.74803149606299213" top="0.27559055118110237" bottom="7.874015748031496E-2" header="0.15748031496062992" footer="0.19685039370078741"/>
  <pageSetup paperSize="9" scale="70" orientation="portrait" r:id="rId1"/>
  <headerFooter alignWithMargins="0">
    <oddFooter>&amp;RPag.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zoomScale="120" zoomScaleNormal="12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2.5" outlineLevelRow="1" outlineLevelCol="1" x14ac:dyDescent="0.25"/>
  <cols>
    <col min="1" max="1" width="45.6328125" customWidth="1"/>
    <col min="2" max="3" width="15.6328125" customWidth="1"/>
    <col min="4" max="4" width="15.6328125" hidden="1" customWidth="1" outlineLevel="1"/>
    <col min="5" max="5" width="15.6328125" customWidth="1" collapsed="1"/>
    <col min="6" max="10" width="15.6328125" hidden="1" customWidth="1" outlineLevel="1"/>
    <col min="11" max="11" width="15.6328125" customWidth="1" collapsed="1"/>
    <col min="12" max="14" width="15.6328125" customWidth="1"/>
    <col min="16" max="25" width="15.6328125" customWidth="1"/>
  </cols>
  <sheetData>
    <row r="1" spans="1:25" ht="15.5" x14ac:dyDescent="0.35">
      <c r="B1" s="300" t="str">
        <f>"BILANCIO CONSOLIDATO "&amp;'ATTIVO PATR'!$E$3</f>
        <v>BILANCIO CONSOLIDATO 2017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P1" s="301"/>
      <c r="Q1" s="301"/>
      <c r="R1" s="301"/>
      <c r="S1" s="301"/>
      <c r="T1" s="301"/>
      <c r="U1" s="301"/>
      <c r="V1" s="301"/>
      <c r="W1" s="301"/>
      <c r="X1" s="301"/>
      <c r="Y1" s="301"/>
    </row>
    <row r="3" spans="1:25" ht="25" customHeight="1" x14ac:dyDescent="0.25">
      <c r="A3" s="358" t="s">
        <v>381</v>
      </c>
      <c r="B3" s="358" t="str">
        <f>'ATTIVO PATR'!J3</f>
        <v>COMUNE DI MARCARIA (MN)</v>
      </c>
      <c r="C3" s="358" t="str">
        <f>Gruppo!$A$19</f>
        <v>Marcaria Sviluppo S.p.A.</v>
      </c>
      <c r="D3" s="358">
        <f>Gruppo!$A$20</f>
        <v>0</v>
      </c>
      <c r="E3" s="358" t="str">
        <f>Gruppo!$A$21</f>
        <v>Consorzio pubblico Servizi alla Persona</v>
      </c>
      <c r="F3" s="358">
        <f>Gruppo!$A$22</f>
        <v>0</v>
      </c>
      <c r="G3" s="358">
        <f>Gruppo!$A$23</f>
        <v>0</v>
      </c>
      <c r="H3" s="358">
        <f>Gruppo!$A$24</f>
        <v>0</v>
      </c>
      <c r="I3" s="358">
        <f>Gruppo!$A$25</f>
        <v>0</v>
      </c>
      <c r="J3" s="358">
        <f>Gruppo!$A$26</f>
        <v>0</v>
      </c>
      <c r="K3" s="358" t="s">
        <v>382</v>
      </c>
      <c r="L3" s="358" t="s">
        <v>383</v>
      </c>
      <c r="M3" s="358" t="s">
        <v>384</v>
      </c>
      <c r="N3" s="358" t="str">
        <f>'ATTIVO PATR'!AT3</f>
        <v>CONSOLIDATO</v>
      </c>
      <c r="P3" s="302" t="str">
        <f>'ATTIVO PATR'!K3</f>
        <v>Rettifiche</v>
      </c>
      <c r="Q3" s="302" t="str">
        <f>'ATTIVO PATR'!O3</f>
        <v>Rettifiche</v>
      </c>
      <c r="R3" s="302" t="str">
        <f>'ATTIVO PATR'!S3</f>
        <v>Rettifiche</v>
      </c>
      <c r="S3" s="302" t="str">
        <f>'ATTIVO PATR'!W3</f>
        <v>Rettifiche</v>
      </c>
      <c r="T3" s="302" t="str">
        <f>'ATTIVO PATR'!AA3</f>
        <v>Rettifiche</v>
      </c>
      <c r="U3" s="302" t="str">
        <f>'ATTIVO PATR'!AE3</f>
        <v>Rettifiche</v>
      </c>
      <c r="V3" s="302" t="str">
        <f>'ATTIVO PATR'!AI3</f>
        <v>Rettifiche</v>
      </c>
      <c r="W3" s="302" t="str">
        <f>'ATTIVO PATR'!AM3</f>
        <v>Rettifiche</v>
      </c>
      <c r="X3" s="302" t="str">
        <f>'ATTIVO PATR'!AQ3</f>
        <v>Rettifiche</v>
      </c>
      <c r="Y3" s="302" t="s">
        <v>385</v>
      </c>
    </row>
    <row r="4" spans="1:25" ht="25" customHeight="1" x14ac:dyDescent="0.25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P4" s="303"/>
      <c r="Q4" s="303"/>
      <c r="R4" s="303"/>
      <c r="S4" s="303"/>
      <c r="T4" s="303"/>
      <c r="U4" s="303"/>
      <c r="V4" s="303"/>
      <c r="W4" s="303"/>
      <c r="X4" s="303"/>
      <c r="Y4" s="303"/>
    </row>
    <row r="5" spans="1:25" ht="39" x14ac:dyDescent="0.25">
      <c r="A5" s="304" t="s">
        <v>49</v>
      </c>
      <c r="B5" s="305">
        <f>'ATTIVO PATR'!J5</f>
        <v>0</v>
      </c>
      <c r="C5" s="305">
        <f>'ATTIVO PATR'!N5</f>
        <v>0</v>
      </c>
      <c r="D5" s="305">
        <f>'ATTIVO PATR'!R5</f>
        <v>0</v>
      </c>
      <c r="E5" s="305">
        <f>'ATTIVO PATR'!V5</f>
        <v>0</v>
      </c>
      <c r="F5" s="305">
        <f>'ATTIVO PATR'!Z5</f>
        <v>0</v>
      </c>
      <c r="G5" s="305">
        <f>'ATTIVO PATR'!AD5</f>
        <v>0</v>
      </c>
      <c r="H5" s="305">
        <f>'ATTIVO PATR'!AH5</f>
        <v>0</v>
      </c>
      <c r="I5" s="305">
        <f>'ATTIVO PATR'!AL5</f>
        <v>0</v>
      </c>
      <c r="J5" s="305">
        <f>'ATTIVO PATR'!AP5</f>
        <v>0</v>
      </c>
      <c r="K5" s="305">
        <f>SUM(B5:J5)</f>
        <v>0</v>
      </c>
      <c r="L5" s="305">
        <f>Y5</f>
        <v>0</v>
      </c>
      <c r="M5" s="305">
        <f>N5-(K5+L5)</f>
        <v>0</v>
      </c>
      <c r="N5" s="305">
        <f>'ATTIVO PATR'!AT5</f>
        <v>0</v>
      </c>
      <c r="P5" s="305">
        <f>'ATTIVO PATR'!K5</f>
        <v>0</v>
      </c>
      <c r="Q5" s="305">
        <f>'ATTIVO PATR'!O5</f>
        <v>0</v>
      </c>
      <c r="R5" s="305">
        <f>'ATTIVO PATR'!S5</f>
        <v>0</v>
      </c>
      <c r="S5" s="305">
        <f>'ATTIVO PATR'!W5</f>
        <v>0</v>
      </c>
      <c r="T5" s="305">
        <f>'ATTIVO PATR'!AA5</f>
        <v>0</v>
      </c>
      <c r="U5" s="305">
        <f>'ATTIVO PATR'!AE5</f>
        <v>0</v>
      </c>
      <c r="V5" s="305">
        <f>'ATTIVO PATR'!AI5</f>
        <v>0</v>
      </c>
      <c r="W5" s="305">
        <f>'ATTIVO PATR'!AM5</f>
        <v>0</v>
      </c>
      <c r="X5" s="305">
        <f>'ATTIVO PATR'!AQ5</f>
        <v>0</v>
      </c>
      <c r="Y5" s="305">
        <f>SUM(P5:X5)</f>
        <v>0</v>
      </c>
    </row>
    <row r="6" spans="1:25" x14ac:dyDescent="0.25">
      <c r="A6" s="306" t="s">
        <v>70</v>
      </c>
      <c r="B6" s="307">
        <f>'ATTIVO PATR'!J16</f>
        <v>32002.32</v>
      </c>
      <c r="C6" s="307">
        <f>'ATTIVO PATR'!N16</f>
        <v>134500</v>
      </c>
      <c r="D6" s="307">
        <f>'ATTIVO PATR'!R16</f>
        <v>0</v>
      </c>
      <c r="E6" s="307">
        <f>'ATTIVO PATR'!V16</f>
        <v>12790.22</v>
      </c>
      <c r="F6" s="307">
        <f>'ATTIVO PATR'!Z16</f>
        <v>0</v>
      </c>
      <c r="G6" s="307">
        <f>'ATTIVO PATR'!AD16</f>
        <v>0</v>
      </c>
      <c r="H6" s="307">
        <f>'ATTIVO PATR'!AH16</f>
        <v>0</v>
      </c>
      <c r="I6" s="307">
        <f>'ATTIVO PATR'!AL16</f>
        <v>0</v>
      </c>
      <c r="J6" s="307">
        <f>'ATTIVO PATR'!AP16</f>
        <v>0</v>
      </c>
      <c r="K6" s="307">
        <f t="shared" ref="K6:K26" si="0">SUM(B6:J6)</f>
        <v>179292.54</v>
      </c>
      <c r="L6" s="307">
        <f t="shared" ref="L6:L8" si="1">Y6</f>
        <v>0</v>
      </c>
      <c r="M6" s="307">
        <f t="shared" ref="M6:M8" si="2">N6-(K6+L6)</f>
        <v>-11203.081600200007</v>
      </c>
      <c r="N6" s="307">
        <f>'ATTIVO PATR'!AT16</f>
        <v>168089.4583998</v>
      </c>
      <c r="P6" s="307">
        <f>'ATTIVO PATR'!K16</f>
        <v>0</v>
      </c>
      <c r="Q6" s="307">
        <f>'ATTIVO PATR'!O16</f>
        <v>0</v>
      </c>
      <c r="R6" s="307">
        <f>'ATTIVO PATR'!S16</f>
        <v>0</v>
      </c>
      <c r="S6" s="307">
        <f>'ATTIVO PATR'!W16</f>
        <v>0</v>
      </c>
      <c r="T6" s="307">
        <f>'ATTIVO PATR'!AA16</f>
        <v>0</v>
      </c>
      <c r="U6" s="307">
        <f>'ATTIVO PATR'!AE16</f>
        <v>0</v>
      </c>
      <c r="V6" s="307">
        <f>'ATTIVO PATR'!AI16</f>
        <v>0</v>
      </c>
      <c r="W6" s="307">
        <f>'ATTIVO PATR'!AM16</f>
        <v>0</v>
      </c>
      <c r="X6" s="307">
        <f>'ATTIVO PATR'!AQ16</f>
        <v>0</v>
      </c>
      <c r="Y6" s="307">
        <f t="shared" ref="Y6:Y8" si="3">SUM(P6:X6)</f>
        <v>0</v>
      </c>
    </row>
    <row r="7" spans="1:25" x14ac:dyDescent="0.25">
      <c r="A7" s="308" t="s">
        <v>108</v>
      </c>
      <c r="B7" s="309">
        <f>'ATTIVO PATR'!J38</f>
        <v>10076844.939999999</v>
      </c>
      <c r="C7" s="309">
        <f>'ATTIVO PATR'!N38</f>
        <v>184919</v>
      </c>
      <c r="D7" s="309">
        <f>'ATTIVO PATR'!R38</f>
        <v>0</v>
      </c>
      <c r="E7" s="309">
        <f>'ATTIVO PATR'!V38</f>
        <v>2071.9899999999998</v>
      </c>
      <c r="F7" s="309">
        <f>'ATTIVO PATR'!Z38</f>
        <v>0</v>
      </c>
      <c r="G7" s="309">
        <f>'ATTIVO PATR'!AD38</f>
        <v>0</v>
      </c>
      <c r="H7" s="309">
        <f>'ATTIVO PATR'!AH38</f>
        <v>0</v>
      </c>
      <c r="I7" s="309">
        <f>'ATTIVO PATR'!AL38</f>
        <v>0</v>
      </c>
      <c r="J7" s="309">
        <f>'ATTIVO PATR'!AP38</f>
        <v>0</v>
      </c>
      <c r="K7" s="309">
        <f t="shared" si="0"/>
        <v>10263835.93</v>
      </c>
      <c r="L7" s="309">
        <f t="shared" si="1"/>
        <v>0</v>
      </c>
      <c r="M7" s="309">
        <f t="shared" si="2"/>
        <v>-1814.8767609000206</v>
      </c>
      <c r="N7" s="309">
        <f>'ATTIVO PATR'!AT38</f>
        <v>10262021.0532391</v>
      </c>
      <c r="P7" s="309">
        <f>'ATTIVO PATR'!K38</f>
        <v>0</v>
      </c>
      <c r="Q7" s="309">
        <f>'ATTIVO PATR'!O38</f>
        <v>0</v>
      </c>
      <c r="R7" s="309">
        <f>'ATTIVO PATR'!S38</f>
        <v>0</v>
      </c>
      <c r="S7" s="309">
        <f>'ATTIVO PATR'!W38</f>
        <v>0</v>
      </c>
      <c r="T7" s="309">
        <f>'ATTIVO PATR'!AA38</f>
        <v>0</v>
      </c>
      <c r="U7" s="309">
        <f>'ATTIVO PATR'!AE38</f>
        <v>0</v>
      </c>
      <c r="V7" s="309">
        <f>'ATTIVO PATR'!AI38</f>
        <v>0</v>
      </c>
      <c r="W7" s="309">
        <f>'ATTIVO PATR'!AM38</f>
        <v>0</v>
      </c>
      <c r="X7" s="309">
        <f>'ATTIVO PATR'!AQ38</f>
        <v>0</v>
      </c>
      <c r="Y7" s="309">
        <f t="shared" si="3"/>
        <v>0</v>
      </c>
    </row>
    <row r="8" spans="1:25" x14ac:dyDescent="0.25">
      <c r="A8" s="310" t="s">
        <v>132</v>
      </c>
      <c r="B8" s="311">
        <f>'ATTIVO PATR'!J51</f>
        <v>1019477.96</v>
      </c>
      <c r="C8" s="311">
        <f>'ATTIVO PATR'!N51</f>
        <v>0</v>
      </c>
      <c r="D8" s="311">
        <f>'ATTIVO PATR'!R51</f>
        <v>0</v>
      </c>
      <c r="E8" s="311">
        <f>'ATTIVO PATR'!V51</f>
        <v>800</v>
      </c>
      <c r="F8" s="311">
        <f>'ATTIVO PATR'!Z51</f>
        <v>0</v>
      </c>
      <c r="G8" s="311">
        <f>'ATTIVO PATR'!AD51</f>
        <v>0</v>
      </c>
      <c r="H8" s="311">
        <f>'ATTIVO PATR'!AH51</f>
        <v>0</v>
      </c>
      <c r="I8" s="311">
        <f>'ATTIVO PATR'!AL51</f>
        <v>0</v>
      </c>
      <c r="J8" s="311">
        <f>'ATTIVO PATR'!AP51</f>
        <v>0</v>
      </c>
      <c r="K8" s="311">
        <f t="shared" si="0"/>
        <v>1020277.96</v>
      </c>
      <c r="L8" s="311">
        <f t="shared" si="1"/>
        <v>-365298</v>
      </c>
      <c r="M8" s="311">
        <f t="shared" si="2"/>
        <v>-700.72800000000279</v>
      </c>
      <c r="N8" s="311">
        <f>'ATTIVO PATR'!AT51</f>
        <v>654279.23199999996</v>
      </c>
      <c r="P8" s="311">
        <f>'ATTIVO PATR'!K51</f>
        <v>-365298</v>
      </c>
      <c r="Q8" s="311">
        <f>'ATTIVO PATR'!O51</f>
        <v>0</v>
      </c>
      <c r="R8" s="311">
        <f>'ATTIVO PATR'!S51</f>
        <v>0</v>
      </c>
      <c r="S8" s="311">
        <f>'ATTIVO PATR'!W51</f>
        <v>0</v>
      </c>
      <c r="T8" s="311">
        <f>'ATTIVO PATR'!AA51</f>
        <v>0</v>
      </c>
      <c r="U8" s="311">
        <f>'ATTIVO PATR'!AE51</f>
        <v>0</v>
      </c>
      <c r="V8" s="311">
        <f>'ATTIVO PATR'!AI51</f>
        <v>0</v>
      </c>
      <c r="W8" s="311">
        <f>'ATTIVO PATR'!AM51</f>
        <v>0</v>
      </c>
      <c r="X8" s="311">
        <f>'ATTIVO PATR'!AQ51</f>
        <v>0</v>
      </c>
      <c r="Y8" s="311">
        <f t="shared" si="3"/>
        <v>-365298</v>
      </c>
    </row>
    <row r="9" spans="1:25" ht="13" x14ac:dyDescent="0.25">
      <c r="A9" s="304" t="s">
        <v>52</v>
      </c>
      <c r="B9" s="305">
        <f t="shared" ref="B9:N9" si="4">SUM(B6:B8)</f>
        <v>11128325.219999999</v>
      </c>
      <c r="C9" s="305">
        <f t="shared" si="4"/>
        <v>319419</v>
      </c>
      <c r="D9" s="305">
        <f t="shared" si="4"/>
        <v>0</v>
      </c>
      <c r="E9" s="305">
        <f t="shared" si="4"/>
        <v>15662.21</v>
      </c>
      <c r="F9" s="305">
        <f t="shared" si="4"/>
        <v>0</v>
      </c>
      <c r="G9" s="305">
        <f t="shared" si="4"/>
        <v>0</v>
      </c>
      <c r="H9" s="305">
        <f t="shared" si="4"/>
        <v>0</v>
      </c>
      <c r="I9" s="305">
        <f t="shared" si="4"/>
        <v>0</v>
      </c>
      <c r="J9" s="305">
        <f t="shared" si="4"/>
        <v>0</v>
      </c>
      <c r="K9" s="305">
        <f t="shared" si="4"/>
        <v>11463406.43</v>
      </c>
      <c r="L9" s="305">
        <f t="shared" si="4"/>
        <v>-365298</v>
      </c>
      <c r="M9" s="305">
        <f t="shared" si="4"/>
        <v>-13718.68636110003</v>
      </c>
      <c r="N9" s="305">
        <f t="shared" si="4"/>
        <v>11084389.743638901</v>
      </c>
      <c r="P9" s="305">
        <f t="shared" ref="P9:Y9" si="5">SUM(P6:P8)</f>
        <v>-365298</v>
      </c>
      <c r="Q9" s="305">
        <f t="shared" si="5"/>
        <v>0</v>
      </c>
      <c r="R9" s="305">
        <f t="shared" si="5"/>
        <v>0</v>
      </c>
      <c r="S9" s="305">
        <f t="shared" si="5"/>
        <v>0</v>
      </c>
      <c r="T9" s="305">
        <f t="shared" si="5"/>
        <v>0</v>
      </c>
      <c r="U9" s="305">
        <f t="shared" si="5"/>
        <v>0</v>
      </c>
      <c r="V9" s="305">
        <f t="shared" si="5"/>
        <v>0</v>
      </c>
      <c r="W9" s="305">
        <f t="shared" si="5"/>
        <v>0</v>
      </c>
      <c r="X9" s="305">
        <f t="shared" si="5"/>
        <v>0</v>
      </c>
      <c r="Y9" s="305">
        <f t="shared" si="5"/>
        <v>-365298</v>
      </c>
    </row>
    <row r="10" spans="1:25" x14ac:dyDescent="0.25">
      <c r="A10" s="306" t="s">
        <v>135</v>
      </c>
      <c r="B10" s="307">
        <f>'ATTIVO PATR'!J55</f>
        <v>0</v>
      </c>
      <c r="C10" s="307">
        <f>'ATTIVO PATR'!N55</f>
        <v>0</v>
      </c>
      <c r="D10" s="307">
        <f>'ATTIVO PATR'!R55</f>
        <v>0</v>
      </c>
      <c r="E10" s="307">
        <f>'ATTIVO PATR'!V55</f>
        <v>0</v>
      </c>
      <c r="F10" s="307">
        <f>'ATTIVO PATR'!Z55</f>
        <v>0</v>
      </c>
      <c r="G10" s="307">
        <f>'ATTIVO PATR'!AD55</f>
        <v>0</v>
      </c>
      <c r="H10" s="307">
        <f>'ATTIVO PATR'!AH55</f>
        <v>0</v>
      </c>
      <c r="I10" s="307">
        <f>'ATTIVO PATR'!AL55</f>
        <v>0</v>
      </c>
      <c r="J10" s="307">
        <f>'ATTIVO PATR'!AP55</f>
        <v>0</v>
      </c>
      <c r="K10" s="307">
        <f t="shared" si="0"/>
        <v>0</v>
      </c>
      <c r="L10" s="307">
        <f t="shared" ref="L10:L13" si="6">Y10</f>
        <v>0</v>
      </c>
      <c r="M10" s="307">
        <f t="shared" ref="M10:M13" si="7">N10-(K10+L10)</f>
        <v>0</v>
      </c>
      <c r="N10" s="307">
        <f>'ATTIVO PATR'!AT55</f>
        <v>0</v>
      </c>
      <c r="P10" s="307">
        <f>'ATTIVO PATR'!K55</f>
        <v>0</v>
      </c>
      <c r="Q10" s="307">
        <f>'ATTIVO PATR'!O55</f>
        <v>0</v>
      </c>
      <c r="R10" s="307">
        <f>'ATTIVO PATR'!S55</f>
        <v>0</v>
      </c>
      <c r="S10" s="307">
        <f>'ATTIVO PATR'!W55</f>
        <v>0</v>
      </c>
      <c r="T10" s="307">
        <f>'ATTIVO PATR'!AA55</f>
        <v>0</v>
      </c>
      <c r="U10" s="307">
        <f>'ATTIVO PATR'!AE55</f>
        <v>0</v>
      </c>
      <c r="V10" s="307">
        <f>'ATTIVO PATR'!AI55</f>
        <v>0</v>
      </c>
      <c r="W10" s="307">
        <f>'ATTIVO PATR'!AM55</f>
        <v>0</v>
      </c>
      <c r="X10" s="307">
        <f>'ATTIVO PATR'!AQ55</f>
        <v>0</v>
      </c>
      <c r="Y10" s="307">
        <f t="shared" ref="Y10:Y13" si="8">SUM(P10:X10)</f>
        <v>0</v>
      </c>
    </row>
    <row r="11" spans="1:25" x14ac:dyDescent="0.25">
      <c r="A11" s="308" t="s">
        <v>386</v>
      </c>
      <c r="B11" s="309">
        <f>'ATTIVO PATR'!J72</f>
        <v>1284167.5</v>
      </c>
      <c r="C11" s="309">
        <f>'ATTIVO PATR'!N72</f>
        <v>343547</v>
      </c>
      <c r="D11" s="309">
        <f>'ATTIVO PATR'!R72</f>
        <v>0</v>
      </c>
      <c r="E11" s="309">
        <f>'ATTIVO PATR'!V72</f>
        <v>918062.01</v>
      </c>
      <c r="F11" s="309">
        <f>'ATTIVO PATR'!Z72</f>
        <v>0</v>
      </c>
      <c r="G11" s="309">
        <f>'ATTIVO PATR'!AD72</f>
        <v>0</v>
      </c>
      <c r="H11" s="309">
        <f>'ATTIVO PATR'!AH72</f>
        <v>0</v>
      </c>
      <c r="I11" s="309">
        <f>'ATTIVO PATR'!AL72</f>
        <v>0</v>
      </c>
      <c r="J11" s="309">
        <f>'ATTIVO PATR'!AP72</f>
        <v>0</v>
      </c>
      <c r="K11" s="309">
        <f t="shared" si="0"/>
        <v>2545776.5099999998</v>
      </c>
      <c r="L11" s="309">
        <f t="shared" si="6"/>
        <v>-32675.919999999998</v>
      </c>
      <c r="M11" s="309">
        <f t="shared" si="7"/>
        <v>-794066.73017909983</v>
      </c>
      <c r="N11" s="309">
        <f>'ATTIVO PATR'!AT72</f>
        <v>1719033.8598209</v>
      </c>
      <c r="P11" s="309">
        <f>'ATTIVO PATR'!K72</f>
        <v>0</v>
      </c>
      <c r="Q11" s="309">
        <f>'ATTIVO PATR'!O72</f>
        <v>-21175.919999999998</v>
      </c>
      <c r="R11" s="309">
        <f>'ATTIVO PATR'!S72</f>
        <v>0</v>
      </c>
      <c r="S11" s="309">
        <f>'ATTIVO PATR'!W72</f>
        <v>-11500</v>
      </c>
      <c r="T11" s="309">
        <f>'ATTIVO PATR'!AA72</f>
        <v>0</v>
      </c>
      <c r="U11" s="309">
        <f>'ATTIVO PATR'!AE72</f>
        <v>0</v>
      </c>
      <c r="V11" s="309">
        <f>'ATTIVO PATR'!AI72</f>
        <v>0</v>
      </c>
      <c r="W11" s="309">
        <f>'ATTIVO PATR'!AM72</f>
        <v>0</v>
      </c>
      <c r="X11" s="309">
        <f>'ATTIVO PATR'!AQ72</f>
        <v>0</v>
      </c>
      <c r="Y11" s="309">
        <f t="shared" si="8"/>
        <v>-32675.919999999998</v>
      </c>
    </row>
    <row r="12" spans="1:25" ht="25" x14ac:dyDescent="0.25">
      <c r="A12" s="308" t="s">
        <v>158</v>
      </c>
      <c r="B12" s="309">
        <f>'ATTIVO PATR'!J77</f>
        <v>0</v>
      </c>
      <c r="C12" s="309">
        <f>'ATTIVO PATR'!N77</f>
        <v>0</v>
      </c>
      <c r="D12" s="309">
        <f>'ATTIVO PATR'!R77</f>
        <v>0</v>
      </c>
      <c r="E12" s="309">
        <f>'ATTIVO PATR'!V77</f>
        <v>0</v>
      </c>
      <c r="F12" s="309">
        <f>'ATTIVO PATR'!Z77</f>
        <v>0</v>
      </c>
      <c r="G12" s="309">
        <f>'ATTIVO PATR'!AD77</f>
        <v>0</v>
      </c>
      <c r="H12" s="309">
        <f>'ATTIVO PATR'!AH77</f>
        <v>0</v>
      </c>
      <c r="I12" s="309">
        <f>'ATTIVO PATR'!AL77</f>
        <v>0</v>
      </c>
      <c r="J12" s="309">
        <f>'ATTIVO PATR'!AP77</f>
        <v>0</v>
      </c>
      <c r="K12" s="309">
        <f t="shared" si="0"/>
        <v>0</v>
      </c>
      <c r="L12" s="309">
        <f t="shared" si="6"/>
        <v>0</v>
      </c>
      <c r="M12" s="309">
        <f t="shared" si="7"/>
        <v>0</v>
      </c>
      <c r="N12" s="309">
        <f>'ATTIVO PATR'!AT77</f>
        <v>0</v>
      </c>
      <c r="P12" s="309">
        <f>'ATTIVO PATR'!K77</f>
        <v>0</v>
      </c>
      <c r="Q12" s="309">
        <f>'ATTIVO PATR'!O77</f>
        <v>0</v>
      </c>
      <c r="R12" s="309">
        <f>'ATTIVO PATR'!S77</f>
        <v>0</v>
      </c>
      <c r="S12" s="309">
        <f>'ATTIVO PATR'!W77</f>
        <v>0</v>
      </c>
      <c r="T12" s="309">
        <f>'ATTIVO PATR'!AA77</f>
        <v>0</v>
      </c>
      <c r="U12" s="309">
        <f>'ATTIVO PATR'!AE77</f>
        <v>0</v>
      </c>
      <c r="V12" s="309">
        <f>'ATTIVO PATR'!AI77</f>
        <v>0</v>
      </c>
      <c r="W12" s="309">
        <f>'ATTIVO PATR'!AM77</f>
        <v>0</v>
      </c>
      <c r="X12" s="309">
        <f>'ATTIVO PATR'!AQ77</f>
        <v>0</v>
      </c>
      <c r="Y12" s="309">
        <f t="shared" si="8"/>
        <v>0</v>
      </c>
    </row>
    <row r="13" spans="1:25" x14ac:dyDescent="0.25">
      <c r="A13" s="310" t="s">
        <v>166</v>
      </c>
      <c r="B13" s="311">
        <f>'ATTIVO PATR'!J86</f>
        <v>2778708.77</v>
      </c>
      <c r="C13" s="311">
        <f>'ATTIVO PATR'!N86</f>
        <v>148089</v>
      </c>
      <c r="D13" s="311">
        <f>'ATTIVO PATR'!R86</f>
        <v>0</v>
      </c>
      <c r="E13" s="311">
        <f>'ATTIVO PATR'!V86</f>
        <v>533971.25</v>
      </c>
      <c r="F13" s="311">
        <f>'ATTIVO PATR'!Z86</f>
        <v>0</v>
      </c>
      <c r="G13" s="311">
        <f>'ATTIVO PATR'!AD86</f>
        <v>0</v>
      </c>
      <c r="H13" s="311">
        <f>'ATTIVO PATR'!AH86</f>
        <v>0</v>
      </c>
      <c r="I13" s="311">
        <f>'ATTIVO PATR'!AL86</f>
        <v>0</v>
      </c>
      <c r="J13" s="311">
        <f>'ATTIVO PATR'!AP86</f>
        <v>0</v>
      </c>
      <c r="K13" s="311">
        <f t="shared" si="0"/>
        <v>3460769.02</v>
      </c>
      <c r="L13" s="311">
        <f t="shared" si="6"/>
        <v>0</v>
      </c>
      <c r="M13" s="311">
        <f t="shared" si="7"/>
        <v>-467710.75758749992</v>
      </c>
      <c r="N13" s="311">
        <f>'ATTIVO PATR'!AT86</f>
        <v>2993058.2624125001</v>
      </c>
      <c r="P13" s="311">
        <f>'ATTIVO PATR'!K86</f>
        <v>0</v>
      </c>
      <c r="Q13" s="311">
        <f>'ATTIVO PATR'!O86</f>
        <v>0</v>
      </c>
      <c r="R13" s="311">
        <f>'ATTIVO PATR'!S86</f>
        <v>0</v>
      </c>
      <c r="S13" s="311">
        <f>'ATTIVO PATR'!W86</f>
        <v>0</v>
      </c>
      <c r="T13" s="311">
        <f>'ATTIVO PATR'!AA86</f>
        <v>0</v>
      </c>
      <c r="U13" s="311">
        <f>'ATTIVO PATR'!AE86</f>
        <v>0</v>
      </c>
      <c r="V13" s="311">
        <f>'ATTIVO PATR'!AI86</f>
        <v>0</v>
      </c>
      <c r="W13" s="311">
        <f>'ATTIVO PATR'!AM86</f>
        <v>0</v>
      </c>
      <c r="X13" s="311">
        <f>'ATTIVO PATR'!AQ86</f>
        <v>0</v>
      </c>
      <c r="Y13" s="311">
        <f t="shared" si="8"/>
        <v>0</v>
      </c>
    </row>
    <row r="14" spans="1:25" ht="13" x14ac:dyDescent="0.25">
      <c r="A14" s="304" t="s">
        <v>134</v>
      </c>
      <c r="B14" s="305">
        <f t="shared" ref="B14:N14" si="9">SUM(B10:B13)</f>
        <v>4062876.27</v>
      </c>
      <c r="C14" s="305">
        <f t="shared" si="9"/>
        <v>491636</v>
      </c>
      <c r="D14" s="305">
        <f t="shared" si="9"/>
        <v>0</v>
      </c>
      <c r="E14" s="305">
        <f t="shared" si="9"/>
        <v>1452033.26</v>
      </c>
      <c r="F14" s="305">
        <f t="shared" si="9"/>
        <v>0</v>
      </c>
      <c r="G14" s="305">
        <f t="shared" si="9"/>
        <v>0</v>
      </c>
      <c r="H14" s="305">
        <f t="shared" si="9"/>
        <v>0</v>
      </c>
      <c r="I14" s="305">
        <f t="shared" si="9"/>
        <v>0</v>
      </c>
      <c r="J14" s="305">
        <f t="shared" si="9"/>
        <v>0</v>
      </c>
      <c r="K14" s="305">
        <f t="shared" si="9"/>
        <v>6006545.5299999993</v>
      </c>
      <c r="L14" s="305">
        <f t="shared" si="9"/>
        <v>-32675.919999999998</v>
      </c>
      <c r="M14" s="305">
        <f t="shared" si="9"/>
        <v>-1261777.4877665997</v>
      </c>
      <c r="N14" s="305">
        <f t="shared" si="9"/>
        <v>4712092.1222334001</v>
      </c>
      <c r="P14" s="305">
        <f t="shared" ref="P14:Y14" si="10">SUM(P10:P13)</f>
        <v>0</v>
      </c>
      <c r="Q14" s="305">
        <f t="shared" si="10"/>
        <v>-21175.919999999998</v>
      </c>
      <c r="R14" s="305">
        <f t="shared" si="10"/>
        <v>0</v>
      </c>
      <c r="S14" s="305">
        <f t="shared" si="10"/>
        <v>-11500</v>
      </c>
      <c r="T14" s="305">
        <f t="shared" si="10"/>
        <v>0</v>
      </c>
      <c r="U14" s="305">
        <f t="shared" si="10"/>
        <v>0</v>
      </c>
      <c r="V14" s="305">
        <f t="shared" si="10"/>
        <v>0</v>
      </c>
      <c r="W14" s="305">
        <f t="shared" si="10"/>
        <v>0</v>
      </c>
      <c r="X14" s="305">
        <f t="shared" si="10"/>
        <v>0</v>
      </c>
      <c r="Y14" s="305">
        <f t="shared" si="10"/>
        <v>-32675.919999999998</v>
      </c>
    </row>
    <row r="15" spans="1:25" ht="13" x14ac:dyDescent="0.25">
      <c r="A15" s="304" t="s">
        <v>179</v>
      </c>
      <c r="B15" s="305">
        <f>'ATTIVO PATR'!J92</f>
        <v>0</v>
      </c>
      <c r="C15" s="305">
        <f>'ATTIVO PATR'!N92</f>
        <v>33321</v>
      </c>
      <c r="D15" s="305">
        <f>'ATTIVO PATR'!R92</f>
        <v>0</v>
      </c>
      <c r="E15" s="305">
        <f>'ATTIVO PATR'!V92</f>
        <v>0</v>
      </c>
      <c r="F15" s="305">
        <f>'ATTIVO PATR'!Z92</f>
        <v>0</v>
      </c>
      <c r="G15" s="305">
        <f>'ATTIVO PATR'!AD92</f>
        <v>0</v>
      </c>
      <c r="H15" s="305">
        <f>'ATTIVO PATR'!AH92</f>
        <v>0</v>
      </c>
      <c r="I15" s="305">
        <f>'ATTIVO PATR'!AL92</f>
        <v>0</v>
      </c>
      <c r="J15" s="305">
        <f>'ATTIVO PATR'!AP92</f>
        <v>0</v>
      </c>
      <c r="K15" s="305">
        <f t="shared" si="0"/>
        <v>33321</v>
      </c>
      <c r="L15" s="305">
        <f>Y15</f>
        <v>0</v>
      </c>
      <c r="M15" s="305">
        <f>N15-(K15+L15)</f>
        <v>0</v>
      </c>
      <c r="N15" s="305">
        <f>'ATTIVO PATR'!AT92</f>
        <v>33321</v>
      </c>
      <c r="P15" s="305">
        <f>'ATTIVO PATR'!K92</f>
        <v>0</v>
      </c>
      <c r="Q15" s="305">
        <f>'ATTIVO PATR'!O92</f>
        <v>0</v>
      </c>
      <c r="R15" s="305">
        <f>'ATTIVO PATR'!S92</f>
        <v>0</v>
      </c>
      <c r="S15" s="305">
        <f>'ATTIVO PATR'!W92</f>
        <v>0</v>
      </c>
      <c r="T15" s="305">
        <f>'ATTIVO PATR'!AA92</f>
        <v>0</v>
      </c>
      <c r="U15" s="305">
        <f>'ATTIVO PATR'!AE92</f>
        <v>0</v>
      </c>
      <c r="V15" s="305">
        <f>'ATTIVO PATR'!AI92</f>
        <v>0</v>
      </c>
      <c r="W15" s="305">
        <f>'ATTIVO PATR'!AM92</f>
        <v>0</v>
      </c>
      <c r="X15" s="305">
        <f>'ATTIVO PATR'!AQ92</f>
        <v>0</v>
      </c>
      <c r="Y15" s="305">
        <f>SUM(P15:X15)</f>
        <v>0</v>
      </c>
    </row>
    <row r="16" spans="1:25" ht="13" x14ac:dyDescent="0.25">
      <c r="A16" s="312" t="s">
        <v>184</v>
      </c>
      <c r="B16" s="313">
        <f t="shared" ref="B16:N16" si="11">B5+B9+B14+B15</f>
        <v>15191201.489999998</v>
      </c>
      <c r="C16" s="313">
        <f t="shared" si="11"/>
        <v>844376</v>
      </c>
      <c r="D16" s="313">
        <f t="shared" si="11"/>
        <v>0</v>
      </c>
      <c r="E16" s="313">
        <f t="shared" si="11"/>
        <v>1467695.47</v>
      </c>
      <c r="F16" s="313">
        <f t="shared" si="11"/>
        <v>0</v>
      </c>
      <c r="G16" s="313">
        <f t="shared" si="11"/>
        <v>0</v>
      </c>
      <c r="H16" s="313">
        <f t="shared" si="11"/>
        <v>0</v>
      </c>
      <c r="I16" s="313">
        <f t="shared" si="11"/>
        <v>0</v>
      </c>
      <c r="J16" s="313">
        <f t="shared" si="11"/>
        <v>0</v>
      </c>
      <c r="K16" s="313">
        <f t="shared" si="11"/>
        <v>17503272.960000001</v>
      </c>
      <c r="L16" s="313">
        <f t="shared" si="11"/>
        <v>-397973.92</v>
      </c>
      <c r="M16" s="313">
        <f t="shared" si="11"/>
        <v>-1275496.1741276998</v>
      </c>
      <c r="N16" s="313">
        <f t="shared" si="11"/>
        <v>15829802.865872301</v>
      </c>
      <c r="P16" s="313">
        <f t="shared" ref="P16:Y16" si="12">P5+P9+P14+P15</f>
        <v>-365298</v>
      </c>
      <c r="Q16" s="313">
        <f t="shared" si="12"/>
        <v>-21175.919999999998</v>
      </c>
      <c r="R16" s="313">
        <f t="shared" si="12"/>
        <v>0</v>
      </c>
      <c r="S16" s="313">
        <f t="shared" si="12"/>
        <v>-11500</v>
      </c>
      <c r="T16" s="313">
        <f t="shared" si="12"/>
        <v>0</v>
      </c>
      <c r="U16" s="313">
        <f t="shared" si="12"/>
        <v>0</v>
      </c>
      <c r="V16" s="313">
        <f t="shared" si="12"/>
        <v>0</v>
      </c>
      <c r="W16" s="313">
        <f t="shared" si="12"/>
        <v>0</v>
      </c>
      <c r="X16" s="313">
        <f t="shared" si="12"/>
        <v>0</v>
      </c>
      <c r="Y16" s="313">
        <f t="shared" si="12"/>
        <v>-397973.92</v>
      </c>
    </row>
    <row r="17" spans="1:25" ht="13" x14ac:dyDescent="0.25">
      <c r="A17" s="314"/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13"/>
      <c r="P17" s="315"/>
      <c r="Q17" s="315"/>
      <c r="R17" s="315"/>
      <c r="S17" s="315"/>
      <c r="T17" s="315"/>
      <c r="U17" s="315"/>
      <c r="V17" s="315"/>
      <c r="W17" s="315"/>
      <c r="X17" s="315"/>
      <c r="Y17" s="315"/>
    </row>
    <row r="18" spans="1:25" ht="13" x14ac:dyDescent="0.25">
      <c r="A18" s="314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13"/>
      <c r="P18" s="315"/>
      <c r="Q18" s="315"/>
      <c r="R18" s="315"/>
      <c r="S18" s="315"/>
      <c r="T18" s="315"/>
      <c r="U18" s="315"/>
      <c r="V18" s="315"/>
      <c r="W18" s="315"/>
      <c r="X18" s="315"/>
      <c r="Y18" s="315"/>
    </row>
    <row r="19" spans="1:25" ht="13" x14ac:dyDescent="0.25">
      <c r="A19" s="316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13"/>
      <c r="P19" s="317"/>
      <c r="Q19" s="317"/>
      <c r="R19" s="317"/>
      <c r="S19" s="317"/>
      <c r="T19" s="317"/>
      <c r="U19" s="317"/>
      <c r="V19" s="317"/>
      <c r="W19" s="317"/>
      <c r="X19" s="317"/>
      <c r="Y19" s="317"/>
    </row>
    <row r="20" spans="1:25" ht="25" customHeight="1" x14ac:dyDescent="0.25">
      <c r="A20" s="358" t="s">
        <v>381</v>
      </c>
      <c r="B20" s="358" t="str">
        <f>B3</f>
        <v>COMUNE DI MARCARIA (MN)</v>
      </c>
      <c r="C20" s="358" t="str">
        <f t="shared" ref="C20:N20" si="13">C3</f>
        <v>Marcaria Sviluppo S.p.A.</v>
      </c>
      <c r="D20" s="358">
        <f t="shared" si="13"/>
        <v>0</v>
      </c>
      <c r="E20" s="358" t="str">
        <f t="shared" si="13"/>
        <v>Consorzio pubblico Servizi alla Persona</v>
      </c>
      <c r="F20" s="358">
        <f t="shared" si="13"/>
        <v>0</v>
      </c>
      <c r="G20" s="358">
        <f t="shared" si="13"/>
        <v>0</v>
      </c>
      <c r="H20" s="358">
        <f t="shared" si="13"/>
        <v>0</v>
      </c>
      <c r="I20" s="358">
        <f t="shared" si="13"/>
        <v>0</v>
      </c>
      <c r="J20" s="358">
        <f t="shared" si="13"/>
        <v>0</v>
      </c>
      <c r="K20" s="358" t="str">
        <f t="shared" si="13"/>
        <v>AGGREGATO</v>
      </c>
      <c r="L20" s="358" t="str">
        <f t="shared" si="13"/>
        <v>Totale Rettifiche</v>
      </c>
      <c r="M20" s="358" t="str">
        <f t="shared" si="13"/>
        <v>Proporzionale (quota di terzi)</v>
      </c>
      <c r="N20" s="358" t="str">
        <f t="shared" si="13"/>
        <v>CONSOLIDATO</v>
      </c>
      <c r="P20" s="302" t="str">
        <f>P3</f>
        <v>Rettifiche</v>
      </c>
      <c r="Q20" s="302" t="str">
        <f t="shared" ref="Q20:Y20" si="14">Q3</f>
        <v>Rettifiche</v>
      </c>
      <c r="R20" s="302" t="str">
        <f t="shared" si="14"/>
        <v>Rettifiche</v>
      </c>
      <c r="S20" s="302" t="str">
        <f t="shared" si="14"/>
        <v>Rettifiche</v>
      </c>
      <c r="T20" s="302" t="str">
        <f t="shared" si="14"/>
        <v>Rettifiche</v>
      </c>
      <c r="U20" s="302" t="str">
        <f t="shared" si="14"/>
        <v>Rettifiche</v>
      </c>
      <c r="V20" s="302" t="str">
        <f t="shared" si="14"/>
        <v>Rettifiche</v>
      </c>
      <c r="W20" s="302" t="str">
        <f t="shared" si="14"/>
        <v>Rettifiche</v>
      </c>
      <c r="X20" s="302" t="str">
        <f t="shared" si="14"/>
        <v>Rettifiche</v>
      </c>
      <c r="Y20" s="302" t="str">
        <f t="shared" si="14"/>
        <v>TOT. Rettifiche</v>
      </c>
    </row>
    <row r="21" spans="1:25" ht="25" customHeight="1" x14ac:dyDescent="0.25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P21" s="303"/>
      <c r="Q21" s="303"/>
      <c r="R21" s="303"/>
      <c r="S21" s="303"/>
      <c r="T21" s="303"/>
      <c r="U21" s="303"/>
      <c r="V21" s="303"/>
      <c r="W21" s="303"/>
      <c r="X21" s="303"/>
      <c r="Y21" s="303"/>
    </row>
    <row r="22" spans="1:25" ht="13" x14ac:dyDescent="0.25">
      <c r="A22" s="304" t="s">
        <v>189</v>
      </c>
      <c r="B22" s="305">
        <f>'PASSIVO PATR'!J14</f>
        <v>1405491.6500000006</v>
      </c>
      <c r="C22" s="305">
        <f>'PASSIVO PATR'!N14</f>
        <v>508509</v>
      </c>
      <c r="D22" s="305">
        <f>'PASSIVO PATR'!R14</f>
        <v>0</v>
      </c>
      <c r="E22" s="305">
        <f>'PASSIVO PATR'!V14</f>
        <v>317909.89000000007</v>
      </c>
      <c r="F22" s="305">
        <f>'PASSIVO PATR'!Z14</f>
        <v>0</v>
      </c>
      <c r="G22" s="305">
        <f>'PASSIVO PATR'!AD14</f>
        <v>0</v>
      </c>
      <c r="H22" s="305">
        <f>'PASSIVO PATR'!AH14</f>
        <v>0</v>
      </c>
      <c r="I22" s="305">
        <f>'PASSIVO PATR'!AL14</f>
        <v>0</v>
      </c>
      <c r="J22" s="305">
        <f>'PASSIVO PATR'!AP14</f>
        <v>0</v>
      </c>
      <c r="K22" s="305">
        <f t="shared" si="0"/>
        <v>2231910.5400000005</v>
      </c>
      <c r="L22" s="305">
        <f>Y22</f>
        <v>-214906.39800000004</v>
      </c>
      <c r="M22" s="305">
        <f>N22-(K22+L22)</f>
        <v>-268387.48674989934</v>
      </c>
      <c r="N22" s="305">
        <f>'PASSIVO PATR'!AT14</f>
        <v>1748616.6552501011</v>
      </c>
      <c r="P22" s="305">
        <f>'PASSIVO PATR'!K14</f>
        <v>765055.27543709998</v>
      </c>
      <c r="Q22" s="305">
        <f>'PASSIVO PATR'!O14</f>
        <v>-904334</v>
      </c>
      <c r="R22" s="305">
        <f>'PASSIVO PATR'!S14</f>
        <v>0</v>
      </c>
      <c r="S22" s="305">
        <f>'PASSIVO PATR'!W14</f>
        <v>-75627.67343710002</v>
      </c>
      <c r="T22" s="305">
        <f>'PASSIVO PATR'!AA14</f>
        <v>0</v>
      </c>
      <c r="U22" s="305">
        <f>'PASSIVO PATR'!AE14</f>
        <v>0</v>
      </c>
      <c r="V22" s="305">
        <f>'PASSIVO PATR'!AI14</f>
        <v>0</v>
      </c>
      <c r="W22" s="305">
        <f>'PASSIVO PATR'!AM14</f>
        <v>0</v>
      </c>
      <c r="X22" s="305">
        <f>'PASSIVO PATR'!AQ14</f>
        <v>0</v>
      </c>
      <c r="Y22" s="305">
        <f>SUM(P22:X22)</f>
        <v>-214906.39800000004</v>
      </c>
    </row>
    <row r="23" spans="1:25" ht="13" x14ac:dyDescent="0.25">
      <c r="A23" s="304" t="s">
        <v>208</v>
      </c>
      <c r="B23" s="305">
        <f>'PASSIVO PATR'!J26</f>
        <v>1422732.44</v>
      </c>
      <c r="C23" s="305">
        <f>'PASSIVO PATR'!N26</f>
        <v>60000</v>
      </c>
      <c r="D23" s="305">
        <f>'PASSIVO PATR'!R26</f>
        <v>0</v>
      </c>
      <c r="E23" s="305">
        <f>'PASSIVO PATR'!V26</f>
        <v>0</v>
      </c>
      <c r="F23" s="305">
        <f>'PASSIVO PATR'!Z26</f>
        <v>0</v>
      </c>
      <c r="G23" s="305">
        <f>'PASSIVO PATR'!AD26</f>
        <v>0</v>
      </c>
      <c r="H23" s="305">
        <f>'PASSIVO PATR'!AH26</f>
        <v>0</v>
      </c>
      <c r="I23" s="305">
        <f>'PASSIVO PATR'!AL26</f>
        <v>0</v>
      </c>
      <c r="J23" s="305">
        <f>'PASSIVO PATR'!AP26</f>
        <v>0</v>
      </c>
      <c r="K23" s="305">
        <f t="shared" si="0"/>
        <v>1482732.44</v>
      </c>
      <c r="L23" s="305">
        <f>Y23</f>
        <v>0</v>
      </c>
      <c r="M23" s="305">
        <f>N23-(K23+L23)</f>
        <v>0</v>
      </c>
      <c r="N23" s="305">
        <f>'PASSIVO PATR'!AT26</f>
        <v>1482732.44</v>
      </c>
      <c r="P23" s="305">
        <f>'PASSIVO PATR'!K26</f>
        <v>0</v>
      </c>
      <c r="Q23" s="305">
        <f>'PASSIVO PATR'!O26</f>
        <v>0</v>
      </c>
      <c r="R23" s="305">
        <f>'PASSIVO PATR'!S26</f>
        <v>0</v>
      </c>
      <c r="S23" s="305">
        <f>'PASSIVO PATR'!W26</f>
        <v>0</v>
      </c>
      <c r="T23" s="305">
        <f>'PASSIVO PATR'!AA26</f>
        <v>0</v>
      </c>
      <c r="U23" s="305">
        <f>'PASSIVO PATR'!AE26</f>
        <v>0</v>
      </c>
      <c r="V23" s="305">
        <f>'PASSIVO PATR'!AI26</f>
        <v>0</v>
      </c>
      <c r="W23" s="305">
        <f>'PASSIVO PATR'!AM26</f>
        <v>0</v>
      </c>
      <c r="X23" s="305">
        <f>'PASSIVO PATR'!AQ26</f>
        <v>0</v>
      </c>
      <c r="Y23" s="305">
        <f>SUM(P23:X23)</f>
        <v>0</v>
      </c>
    </row>
    <row r="24" spans="1:25" ht="13" x14ac:dyDescent="0.25">
      <c r="A24" s="304" t="s">
        <v>216</v>
      </c>
      <c r="B24" s="305">
        <f>'PASSIVO PATR'!J29</f>
        <v>0</v>
      </c>
      <c r="C24" s="305">
        <f>'PASSIVO PATR'!N29</f>
        <v>0</v>
      </c>
      <c r="D24" s="305">
        <f>'PASSIVO PATR'!R29</f>
        <v>0</v>
      </c>
      <c r="E24" s="305">
        <f>'PASSIVO PATR'!V29</f>
        <v>0</v>
      </c>
      <c r="F24" s="305">
        <f>'PASSIVO PATR'!Z29</f>
        <v>0</v>
      </c>
      <c r="G24" s="305">
        <f>'PASSIVO PATR'!AD29</f>
        <v>0</v>
      </c>
      <c r="H24" s="305">
        <f>'PASSIVO PATR'!AH29</f>
        <v>0</v>
      </c>
      <c r="I24" s="305">
        <f>'PASSIVO PATR'!AL29</f>
        <v>0</v>
      </c>
      <c r="J24" s="305">
        <f>'PASSIVO PATR'!AP29</f>
        <v>0</v>
      </c>
      <c r="K24" s="305">
        <f t="shared" si="0"/>
        <v>0</v>
      </c>
      <c r="L24" s="305">
        <f>Y24</f>
        <v>0</v>
      </c>
      <c r="M24" s="305">
        <f>N24-(K24+L24)</f>
        <v>0</v>
      </c>
      <c r="N24" s="305">
        <f>'PASSIVO PATR'!AT29</f>
        <v>0</v>
      </c>
      <c r="P24" s="305">
        <f>'PASSIVO PATR'!K29</f>
        <v>0</v>
      </c>
      <c r="Q24" s="305">
        <f>'PASSIVO PATR'!O29</f>
        <v>0</v>
      </c>
      <c r="R24" s="305">
        <f>'PASSIVO PATR'!S29</f>
        <v>0</v>
      </c>
      <c r="S24" s="305">
        <f>'PASSIVO PATR'!W29</f>
        <v>0</v>
      </c>
      <c r="T24" s="305">
        <f>'PASSIVO PATR'!AA29</f>
        <v>0</v>
      </c>
      <c r="U24" s="305">
        <f>'PASSIVO PATR'!AE29</f>
        <v>0</v>
      </c>
      <c r="V24" s="305">
        <f>'PASSIVO PATR'!AI29</f>
        <v>0</v>
      </c>
      <c r="W24" s="305">
        <f>'PASSIVO PATR'!AM29</f>
        <v>0</v>
      </c>
      <c r="X24" s="305">
        <f>'PASSIVO PATR'!AQ29</f>
        <v>0</v>
      </c>
      <c r="Y24" s="305">
        <f>SUM(P24:X24)</f>
        <v>0</v>
      </c>
    </row>
    <row r="25" spans="1:25" ht="13" x14ac:dyDescent="0.25">
      <c r="A25" s="304" t="s">
        <v>387</v>
      </c>
      <c r="B25" s="305">
        <f>'PASSIVO PATR'!J49</f>
        <v>6973031.3000000007</v>
      </c>
      <c r="C25" s="305">
        <f>'PASSIVO PATR'!N49</f>
        <v>63451</v>
      </c>
      <c r="D25" s="305">
        <f>'PASSIVO PATR'!R49</f>
        <v>0</v>
      </c>
      <c r="E25" s="305">
        <f>'PASSIVO PATR'!V49</f>
        <v>1101270.6000000001</v>
      </c>
      <c r="F25" s="305">
        <f>'PASSIVO PATR'!Z49</f>
        <v>0</v>
      </c>
      <c r="G25" s="305">
        <f>'PASSIVO PATR'!AD49</f>
        <v>0</v>
      </c>
      <c r="H25" s="305">
        <f>'PASSIVO PATR'!AH49</f>
        <v>0</v>
      </c>
      <c r="I25" s="305">
        <f>'PASSIVO PATR'!AL49</f>
        <v>0</v>
      </c>
      <c r="J25" s="305">
        <f>'PASSIVO PATR'!AP49</f>
        <v>0</v>
      </c>
      <c r="K25" s="305">
        <f t="shared" si="0"/>
        <v>8137752.9000000004</v>
      </c>
      <c r="L25" s="305">
        <f>Y25</f>
        <v>-183067.522</v>
      </c>
      <c r="M25" s="305">
        <f>N25-(K25+L25)</f>
        <v>-964613.93124599941</v>
      </c>
      <c r="N25" s="305">
        <f>'PASSIVO PATR'!AT49</f>
        <v>6990071.4467540011</v>
      </c>
      <c r="P25" s="305">
        <f>'PASSIVO PATR'!K49</f>
        <v>-183067.522</v>
      </c>
      <c r="Q25" s="305">
        <f>'PASSIVO PATR'!O49</f>
        <v>0</v>
      </c>
      <c r="R25" s="305">
        <f>'PASSIVO PATR'!S49</f>
        <v>0</v>
      </c>
      <c r="S25" s="305">
        <f>'PASSIVO PATR'!W49</f>
        <v>0</v>
      </c>
      <c r="T25" s="305">
        <f>'PASSIVO PATR'!AA49</f>
        <v>0</v>
      </c>
      <c r="U25" s="305">
        <f>'PASSIVO PATR'!AE49</f>
        <v>0</v>
      </c>
      <c r="V25" s="305">
        <f>'PASSIVO PATR'!AI49</f>
        <v>0</v>
      </c>
      <c r="W25" s="305">
        <f>'PASSIVO PATR'!AM49</f>
        <v>0</v>
      </c>
      <c r="X25" s="305">
        <f>'PASSIVO PATR'!AQ49</f>
        <v>0</v>
      </c>
      <c r="Y25" s="305">
        <f>SUM(P25:X25)</f>
        <v>-183067.522</v>
      </c>
    </row>
    <row r="26" spans="1:25" ht="26" x14ac:dyDescent="0.25">
      <c r="A26" s="304" t="s">
        <v>247</v>
      </c>
      <c r="B26" s="305">
        <f>'PASSIVO PATR'!J59</f>
        <v>5389946.0999999996</v>
      </c>
      <c r="C26" s="305">
        <f>'PASSIVO PATR'!N59</f>
        <v>212416</v>
      </c>
      <c r="D26" s="305">
        <f>'PASSIVO PATR'!R59</f>
        <v>0</v>
      </c>
      <c r="E26" s="305">
        <f>'PASSIVO PATR'!V59</f>
        <v>48514.979999999996</v>
      </c>
      <c r="F26" s="305">
        <f>'PASSIVO PATR'!Z59</f>
        <v>0</v>
      </c>
      <c r="G26" s="305">
        <f>'PASSIVO PATR'!AD59</f>
        <v>0</v>
      </c>
      <c r="H26" s="305">
        <f>'PASSIVO PATR'!AH59</f>
        <v>0</v>
      </c>
      <c r="I26" s="305">
        <f>'PASSIVO PATR'!AL59</f>
        <v>0</v>
      </c>
      <c r="J26" s="305">
        <f>'PASSIVO PATR'!AP59</f>
        <v>0</v>
      </c>
      <c r="K26" s="305">
        <f t="shared" si="0"/>
        <v>5650877.0800000001</v>
      </c>
      <c r="L26" s="305">
        <f>Y26</f>
        <v>0</v>
      </c>
      <c r="M26" s="305">
        <f>N26-(K26+L26)</f>
        <v>-42494.756131799892</v>
      </c>
      <c r="N26" s="305">
        <f>'PASSIVO PATR'!AT59</f>
        <v>5608382.3238682002</v>
      </c>
      <c r="P26" s="305">
        <f>'PASSIVO PATR'!K59</f>
        <v>0</v>
      </c>
      <c r="Q26" s="305">
        <f>'PASSIVO PATR'!O59</f>
        <v>0</v>
      </c>
      <c r="R26" s="305">
        <f>'PASSIVO PATR'!S59</f>
        <v>0</v>
      </c>
      <c r="S26" s="305">
        <f>'PASSIVO PATR'!W59</f>
        <v>0</v>
      </c>
      <c r="T26" s="305">
        <f>'PASSIVO PATR'!AA59</f>
        <v>0</v>
      </c>
      <c r="U26" s="305">
        <f>'PASSIVO PATR'!AE59</f>
        <v>0</v>
      </c>
      <c r="V26" s="305">
        <f>'PASSIVO PATR'!AI59</f>
        <v>0</v>
      </c>
      <c r="W26" s="305">
        <f>'PASSIVO PATR'!AM59</f>
        <v>0</v>
      </c>
      <c r="X26" s="305">
        <f>'PASSIVO PATR'!AQ59</f>
        <v>0</v>
      </c>
      <c r="Y26" s="305">
        <f>SUM(P26:X26)</f>
        <v>0</v>
      </c>
    </row>
    <row r="27" spans="1:25" ht="13" x14ac:dyDescent="0.25">
      <c r="A27" s="304" t="s">
        <v>257</v>
      </c>
      <c r="B27" s="305">
        <f t="shared" ref="B27:N27" si="15">SUM(B22:B26)</f>
        <v>15191201.49</v>
      </c>
      <c r="C27" s="305">
        <f t="shared" si="15"/>
        <v>844376</v>
      </c>
      <c r="D27" s="305">
        <f t="shared" si="15"/>
        <v>0</v>
      </c>
      <c r="E27" s="305">
        <f t="shared" si="15"/>
        <v>1467695.4700000002</v>
      </c>
      <c r="F27" s="305">
        <f t="shared" si="15"/>
        <v>0</v>
      </c>
      <c r="G27" s="305">
        <f t="shared" si="15"/>
        <v>0</v>
      </c>
      <c r="H27" s="305">
        <f t="shared" si="15"/>
        <v>0</v>
      </c>
      <c r="I27" s="305">
        <f t="shared" si="15"/>
        <v>0</v>
      </c>
      <c r="J27" s="305">
        <f t="shared" si="15"/>
        <v>0</v>
      </c>
      <c r="K27" s="305">
        <f t="shared" si="15"/>
        <v>17503272.960000001</v>
      </c>
      <c r="L27" s="305">
        <f t="shared" si="15"/>
        <v>-397973.92000000004</v>
      </c>
      <c r="M27" s="305">
        <f t="shared" si="15"/>
        <v>-1275496.1741276986</v>
      </c>
      <c r="N27" s="305">
        <f t="shared" si="15"/>
        <v>15829802.865872301</v>
      </c>
      <c r="P27" s="305">
        <f t="shared" ref="P27:Y27" si="16">SUM(P22:P26)</f>
        <v>581987.75343709998</v>
      </c>
      <c r="Q27" s="305">
        <f t="shared" si="16"/>
        <v>-904334</v>
      </c>
      <c r="R27" s="305">
        <f t="shared" si="16"/>
        <v>0</v>
      </c>
      <c r="S27" s="305">
        <f t="shared" si="16"/>
        <v>-75627.67343710002</v>
      </c>
      <c r="T27" s="305">
        <f t="shared" si="16"/>
        <v>0</v>
      </c>
      <c r="U27" s="305">
        <f t="shared" si="16"/>
        <v>0</v>
      </c>
      <c r="V27" s="305">
        <f t="shared" si="16"/>
        <v>0</v>
      </c>
      <c r="W27" s="305">
        <f t="shared" si="16"/>
        <v>0</v>
      </c>
      <c r="X27" s="305">
        <f t="shared" si="16"/>
        <v>0</v>
      </c>
      <c r="Y27" s="305">
        <f t="shared" si="16"/>
        <v>-397973.92000000004</v>
      </c>
    </row>
    <row r="28" spans="1:25" x14ac:dyDescent="0.25">
      <c r="B28" s="318">
        <f>B16-B27</f>
        <v>0</v>
      </c>
      <c r="C28" s="318">
        <f t="shared" ref="C28:N28" si="17">C16-C27</f>
        <v>0</v>
      </c>
      <c r="D28" s="318">
        <f t="shared" si="17"/>
        <v>0</v>
      </c>
      <c r="E28" s="318">
        <f t="shared" si="17"/>
        <v>0</v>
      </c>
      <c r="F28" s="318">
        <f t="shared" si="17"/>
        <v>0</v>
      </c>
      <c r="G28" s="318">
        <f t="shared" si="17"/>
        <v>0</v>
      </c>
      <c r="H28" s="318">
        <f t="shared" si="17"/>
        <v>0</v>
      </c>
      <c r="I28" s="318">
        <f t="shared" si="17"/>
        <v>0</v>
      </c>
      <c r="J28" s="318">
        <f t="shared" si="17"/>
        <v>0</v>
      </c>
      <c r="K28" s="318">
        <f t="shared" si="17"/>
        <v>0</v>
      </c>
      <c r="L28" s="318">
        <f t="shared" si="17"/>
        <v>0</v>
      </c>
      <c r="M28" s="318">
        <f t="shared" si="17"/>
        <v>0</v>
      </c>
      <c r="N28" s="318">
        <f t="shared" si="17"/>
        <v>0</v>
      </c>
      <c r="P28" s="318"/>
      <c r="Q28" s="318"/>
      <c r="R28" s="318"/>
      <c r="S28" s="318"/>
      <c r="T28" s="318"/>
      <c r="U28" s="318"/>
      <c r="V28" s="318"/>
      <c r="W28" s="318"/>
      <c r="X28" s="318"/>
      <c r="Y28" s="318"/>
    </row>
    <row r="32" spans="1:25" ht="25" customHeight="1" x14ac:dyDescent="0.25">
      <c r="A32" s="358" t="s">
        <v>388</v>
      </c>
      <c r="B32" s="358" t="str">
        <f>B3</f>
        <v>COMUNE DI MARCARIA (MN)</v>
      </c>
      <c r="C32" s="358" t="str">
        <f t="shared" ref="C32:N32" si="18">C3</f>
        <v>Marcaria Sviluppo S.p.A.</v>
      </c>
      <c r="D32" s="358">
        <f t="shared" si="18"/>
        <v>0</v>
      </c>
      <c r="E32" s="358" t="str">
        <f t="shared" si="18"/>
        <v>Consorzio pubblico Servizi alla Persona</v>
      </c>
      <c r="F32" s="358">
        <f t="shared" si="18"/>
        <v>0</v>
      </c>
      <c r="G32" s="358">
        <f t="shared" si="18"/>
        <v>0</v>
      </c>
      <c r="H32" s="358">
        <f t="shared" si="18"/>
        <v>0</v>
      </c>
      <c r="I32" s="358">
        <f t="shared" si="18"/>
        <v>0</v>
      </c>
      <c r="J32" s="358">
        <f t="shared" si="18"/>
        <v>0</v>
      </c>
      <c r="K32" s="358" t="str">
        <f t="shared" si="18"/>
        <v>AGGREGATO</v>
      </c>
      <c r="L32" s="358" t="str">
        <f t="shared" si="18"/>
        <v>Totale Rettifiche</v>
      </c>
      <c r="M32" s="358" t="str">
        <f t="shared" si="18"/>
        <v>Proporzionale (quota di terzi)</v>
      </c>
      <c r="N32" s="358" t="str">
        <f t="shared" si="18"/>
        <v>CONSOLIDATO</v>
      </c>
      <c r="P32" s="302" t="str">
        <f t="shared" ref="P32:Y32" si="19">P3</f>
        <v>Rettifiche</v>
      </c>
      <c r="Q32" s="302" t="str">
        <f t="shared" si="19"/>
        <v>Rettifiche</v>
      </c>
      <c r="R32" s="302" t="str">
        <f t="shared" si="19"/>
        <v>Rettifiche</v>
      </c>
      <c r="S32" s="302" t="str">
        <f t="shared" si="19"/>
        <v>Rettifiche</v>
      </c>
      <c r="T32" s="302" t="str">
        <f t="shared" si="19"/>
        <v>Rettifiche</v>
      </c>
      <c r="U32" s="302" t="str">
        <f t="shared" si="19"/>
        <v>Rettifiche</v>
      </c>
      <c r="V32" s="302" t="str">
        <f t="shared" si="19"/>
        <v>Rettifiche</v>
      </c>
      <c r="W32" s="302" t="str">
        <f t="shared" si="19"/>
        <v>Rettifiche</v>
      </c>
      <c r="X32" s="302" t="str">
        <f t="shared" si="19"/>
        <v>Rettifiche</v>
      </c>
      <c r="Y32" s="302" t="str">
        <f t="shared" si="19"/>
        <v>TOT. Rettifiche</v>
      </c>
    </row>
    <row r="33" spans="1:25" ht="25" customHeight="1" x14ac:dyDescent="0.25">
      <c r="A33" s="359"/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P33" s="303"/>
      <c r="Q33" s="303"/>
      <c r="R33" s="303"/>
      <c r="S33" s="303"/>
      <c r="T33" s="303"/>
      <c r="U33" s="303"/>
      <c r="V33" s="303"/>
      <c r="W33" s="303"/>
      <c r="X33" s="303"/>
      <c r="Y33" s="303"/>
    </row>
    <row r="34" spans="1:25" ht="13" x14ac:dyDescent="0.25">
      <c r="A34" s="304" t="s">
        <v>273</v>
      </c>
      <c r="B34" s="319">
        <f>ECONOMICO!J23</f>
        <v>5793891.46</v>
      </c>
      <c r="C34" s="319">
        <f>ECONOMICO!N23</f>
        <v>539943</v>
      </c>
      <c r="D34" s="319">
        <f>ECONOMICO!R23</f>
        <v>0</v>
      </c>
      <c r="E34" s="319">
        <f>ECONOMICO!V23</f>
        <v>1528222.39</v>
      </c>
      <c r="F34" s="319">
        <f>ECONOMICO!Z23</f>
        <v>0</v>
      </c>
      <c r="G34" s="319">
        <f>ECONOMICO!AD23</f>
        <v>0</v>
      </c>
      <c r="H34" s="319">
        <f>ECONOMICO!AH23</f>
        <v>0</v>
      </c>
      <c r="I34" s="319">
        <f>ECONOMICO!AL23</f>
        <v>0</v>
      </c>
      <c r="J34" s="319">
        <f>ECONOMICO!AP23</f>
        <v>0</v>
      </c>
      <c r="K34" s="319">
        <f t="shared" ref="K34:K35" si="20">SUM(B34:J34)</f>
        <v>7862056.8499999996</v>
      </c>
      <c r="L34" s="319">
        <f>Y34</f>
        <v>-743334.62</v>
      </c>
      <c r="M34" s="319">
        <f>N34-(K34+L34)</f>
        <v>-1233607.4601248996</v>
      </c>
      <c r="N34" s="319">
        <f>ECONOMICO!AT23</f>
        <v>5885114.7698750999</v>
      </c>
      <c r="P34" s="319">
        <f>ECONOMICO!K23</f>
        <v>-84446.62</v>
      </c>
      <c r="Q34" s="319">
        <f>ECONOMICO!O23</f>
        <v>-539038</v>
      </c>
      <c r="R34" s="319">
        <f>ECONOMICO!S23</f>
        <v>0</v>
      </c>
      <c r="S34" s="319">
        <f>ECONOMICO!W23</f>
        <v>-119850</v>
      </c>
      <c r="T34" s="319">
        <f>ECONOMICO!AA23</f>
        <v>0</v>
      </c>
      <c r="U34" s="319">
        <f>ECONOMICO!AE23</f>
        <v>0</v>
      </c>
      <c r="V34" s="319">
        <f>ECONOMICO!AI23</f>
        <v>0</v>
      </c>
      <c r="W34" s="319">
        <f>ECONOMICO!AM23</f>
        <v>0</v>
      </c>
      <c r="X34" s="319">
        <f>ECONOMICO!AQ23</f>
        <v>0</v>
      </c>
      <c r="Y34" s="319">
        <f>SUM(P34:X34)</f>
        <v>-743334.62</v>
      </c>
    </row>
    <row r="35" spans="1:25" ht="13" x14ac:dyDescent="0.25">
      <c r="A35" s="304" t="s">
        <v>299</v>
      </c>
      <c r="B35" s="319">
        <f>ECONOMICO!J43</f>
        <v>5292428.95</v>
      </c>
      <c r="C35" s="319">
        <f>ECONOMICO!N43</f>
        <v>333718</v>
      </c>
      <c r="D35" s="319">
        <f>ECONOMICO!R43</f>
        <v>0</v>
      </c>
      <c r="E35" s="319">
        <f>ECONOMICO!V43</f>
        <v>1509216.11</v>
      </c>
      <c r="F35" s="319">
        <f>ECONOMICO!Z43</f>
        <v>0</v>
      </c>
      <c r="G35" s="319">
        <f>ECONOMICO!AD43</f>
        <v>0</v>
      </c>
      <c r="H35" s="319">
        <f>ECONOMICO!AH43</f>
        <v>0</v>
      </c>
      <c r="I35" s="319">
        <f>ECONOMICO!AL43</f>
        <v>0</v>
      </c>
      <c r="J35" s="319">
        <f>ECONOMICO!AP43</f>
        <v>0</v>
      </c>
      <c r="K35" s="319">
        <f t="shared" si="20"/>
        <v>7135363.0600000005</v>
      </c>
      <c r="L35" s="319">
        <f>Y35</f>
        <v>-743334.62</v>
      </c>
      <c r="M35" s="319">
        <f>N35-(K35+L35)</f>
        <v>-1247969.8439859012</v>
      </c>
      <c r="N35" s="319">
        <f>ECONOMICO!AT43</f>
        <v>5144058.5960140992</v>
      </c>
      <c r="P35" s="319">
        <f>ECONOMICO!K43</f>
        <v>-658888</v>
      </c>
      <c r="Q35" s="319">
        <f>ECONOMICO!O43</f>
        <v>0</v>
      </c>
      <c r="R35" s="319">
        <f>ECONOMICO!S43</f>
        <v>0</v>
      </c>
      <c r="S35" s="319">
        <f>ECONOMICO!W43</f>
        <v>-84446.62</v>
      </c>
      <c r="T35" s="319">
        <f>ECONOMICO!AA43</f>
        <v>0</v>
      </c>
      <c r="U35" s="319">
        <f>ECONOMICO!AE43</f>
        <v>0</v>
      </c>
      <c r="V35" s="319">
        <f>ECONOMICO!AI43</f>
        <v>0</v>
      </c>
      <c r="W35" s="319">
        <f>ECONOMICO!AM43</f>
        <v>0</v>
      </c>
      <c r="X35" s="319">
        <f>ECONOMICO!AQ43</f>
        <v>0</v>
      </c>
      <c r="Y35" s="319">
        <f>SUM(P35:X35)</f>
        <v>-743334.62</v>
      </c>
    </row>
    <row r="36" spans="1:25" ht="26" x14ac:dyDescent="0.25">
      <c r="A36" s="304" t="s">
        <v>333</v>
      </c>
      <c r="B36" s="319">
        <f t="shared" ref="B36:N36" si="21">B34-B35</f>
        <v>501462.50999999978</v>
      </c>
      <c r="C36" s="319">
        <f t="shared" si="21"/>
        <v>206225</v>
      </c>
      <c r="D36" s="319">
        <f t="shared" si="21"/>
        <v>0</v>
      </c>
      <c r="E36" s="319">
        <f t="shared" si="21"/>
        <v>19006.279999999795</v>
      </c>
      <c r="F36" s="319">
        <f t="shared" si="21"/>
        <v>0</v>
      </c>
      <c r="G36" s="319">
        <f t="shared" si="21"/>
        <v>0</v>
      </c>
      <c r="H36" s="319">
        <f t="shared" si="21"/>
        <v>0</v>
      </c>
      <c r="I36" s="319">
        <f t="shared" si="21"/>
        <v>0</v>
      </c>
      <c r="J36" s="319">
        <f t="shared" si="21"/>
        <v>0</v>
      </c>
      <c r="K36" s="319">
        <f t="shared" si="21"/>
        <v>726693.78999999911</v>
      </c>
      <c r="L36" s="319">
        <f t="shared" si="21"/>
        <v>0</v>
      </c>
      <c r="M36" s="319">
        <f t="shared" si="21"/>
        <v>14362.383861001581</v>
      </c>
      <c r="N36" s="319">
        <f t="shared" si="21"/>
        <v>741056.17386100069</v>
      </c>
      <c r="P36" s="319">
        <f t="shared" ref="P36:Y36" si="22">P34-P35</f>
        <v>574441.38</v>
      </c>
      <c r="Q36" s="319">
        <f t="shared" si="22"/>
        <v>-539038</v>
      </c>
      <c r="R36" s="319">
        <f t="shared" si="22"/>
        <v>0</v>
      </c>
      <c r="S36" s="319">
        <f t="shared" si="22"/>
        <v>-35403.380000000005</v>
      </c>
      <c r="T36" s="319">
        <f t="shared" si="22"/>
        <v>0</v>
      </c>
      <c r="U36" s="319">
        <f t="shared" si="22"/>
        <v>0</v>
      </c>
      <c r="V36" s="319">
        <f t="shared" si="22"/>
        <v>0</v>
      </c>
      <c r="W36" s="319">
        <f t="shared" si="22"/>
        <v>0</v>
      </c>
      <c r="X36" s="319">
        <f t="shared" si="22"/>
        <v>0</v>
      </c>
      <c r="Y36" s="319">
        <f t="shared" si="22"/>
        <v>0</v>
      </c>
    </row>
    <row r="37" spans="1:25" outlineLevel="1" x14ac:dyDescent="0.25">
      <c r="A37" s="306" t="s">
        <v>335</v>
      </c>
      <c r="B37" s="320">
        <f>ECONOMICO!J53</f>
        <v>37724.57</v>
      </c>
      <c r="C37" s="320">
        <f>ECONOMICO!N53</f>
        <v>233</v>
      </c>
      <c r="D37" s="320">
        <f>ECONOMICO!R53</f>
        <v>0</v>
      </c>
      <c r="E37" s="320">
        <f>ECONOMICO!V53</f>
        <v>31.27</v>
      </c>
      <c r="F37" s="320">
        <f>ECONOMICO!Z53</f>
        <v>0</v>
      </c>
      <c r="G37" s="320">
        <f>ECONOMICO!AD53</f>
        <v>0</v>
      </c>
      <c r="H37" s="320">
        <f>ECONOMICO!AH53</f>
        <v>0</v>
      </c>
      <c r="I37" s="320">
        <f>ECONOMICO!AL53</f>
        <v>0</v>
      </c>
      <c r="J37" s="320">
        <f>ECONOMICO!AP53</f>
        <v>0</v>
      </c>
      <c r="K37" s="320">
        <f t="shared" ref="K37:K38" si="23">SUM(B37:J37)</f>
        <v>37988.839999999997</v>
      </c>
      <c r="L37" s="320">
        <f>Y37</f>
        <v>0</v>
      </c>
      <c r="M37" s="320">
        <f>N37-(K37+L37)</f>
        <v>-27.389705699999467</v>
      </c>
      <c r="N37" s="320">
        <f>ECONOMICO!AT53</f>
        <v>37961.450294299997</v>
      </c>
      <c r="P37" s="320">
        <f>ECONOMICO!K53</f>
        <v>0</v>
      </c>
      <c r="Q37" s="320">
        <f>ECONOMICO!O53</f>
        <v>0</v>
      </c>
      <c r="R37" s="320">
        <f>ECONOMICO!S53</f>
        <v>0</v>
      </c>
      <c r="S37" s="320">
        <f>ECONOMICO!W53</f>
        <v>0</v>
      </c>
      <c r="T37" s="320">
        <f>ECONOMICO!AA53</f>
        <v>0</v>
      </c>
      <c r="U37" s="320">
        <f>ECONOMICO!AE53</f>
        <v>0</v>
      </c>
      <c r="V37" s="320">
        <f>ECONOMICO!AI53</f>
        <v>0</v>
      </c>
      <c r="W37" s="320">
        <f>ECONOMICO!AM53</f>
        <v>0</v>
      </c>
      <c r="X37" s="320">
        <f>ECONOMICO!AQ53</f>
        <v>0</v>
      </c>
      <c r="Y37" s="320">
        <f>SUM(P37:X37)</f>
        <v>0</v>
      </c>
    </row>
    <row r="38" spans="1:25" outlineLevel="1" x14ac:dyDescent="0.25">
      <c r="A38" s="310" t="s">
        <v>343</v>
      </c>
      <c r="B38" s="321">
        <f>ECONOMICO!J58</f>
        <v>-67413.259999999995</v>
      </c>
      <c r="C38" s="321">
        <f>ECONOMICO!N58</f>
        <v>0</v>
      </c>
      <c r="D38" s="321">
        <f>ECONOMICO!R58</f>
        <v>0</v>
      </c>
      <c r="E38" s="321">
        <f>ECONOMICO!V58</f>
        <v>0</v>
      </c>
      <c r="F38" s="321">
        <f>ECONOMICO!Z58</f>
        <v>0</v>
      </c>
      <c r="G38" s="321">
        <f>ECONOMICO!AD58</f>
        <v>0</v>
      </c>
      <c r="H38" s="321">
        <f>ECONOMICO!AH58</f>
        <v>0</v>
      </c>
      <c r="I38" s="321">
        <f>ECONOMICO!AL58</f>
        <v>0</v>
      </c>
      <c r="J38" s="321">
        <f>ECONOMICO!AP58</f>
        <v>0</v>
      </c>
      <c r="K38" s="321">
        <f t="shared" si="23"/>
        <v>-67413.259999999995</v>
      </c>
      <c r="L38" s="321">
        <f>Y38</f>
        <v>0</v>
      </c>
      <c r="M38" s="321">
        <f>N38-(K38+L38)</f>
        <v>0</v>
      </c>
      <c r="N38" s="321">
        <f>ECONOMICO!AT58</f>
        <v>-67413.259999999995</v>
      </c>
      <c r="P38" s="321">
        <f>ECONOMICO!K58</f>
        <v>0</v>
      </c>
      <c r="Q38" s="321">
        <f>ECONOMICO!O58</f>
        <v>0</v>
      </c>
      <c r="R38" s="321">
        <f>ECONOMICO!S58</f>
        <v>0</v>
      </c>
      <c r="S38" s="321">
        <f>ECONOMICO!W58</f>
        <v>0</v>
      </c>
      <c r="T38" s="321">
        <f>ECONOMICO!AA58</f>
        <v>0</v>
      </c>
      <c r="U38" s="321">
        <f>ECONOMICO!AE58</f>
        <v>0</v>
      </c>
      <c r="V38" s="321">
        <f>ECONOMICO!AI58</f>
        <v>0</v>
      </c>
      <c r="W38" s="321">
        <f>ECONOMICO!AM58</f>
        <v>0</v>
      </c>
      <c r="X38" s="321">
        <f>ECONOMICO!AQ58</f>
        <v>0</v>
      </c>
      <c r="Y38" s="321">
        <f>SUM(P38:X38)</f>
        <v>0</v>
      </c>
    </row>
    <row r="39" spans="1:25" ht="13" x14ac:dyDescent="0.25">
      <c r="A39" s="304" t="s">
        <v>334</v>
      </c>
      <c r="B39" s="319">
        <f t="shared" ref="B39:N39" si="24">SUM(B37:B38)</f>
        <v>-29688.689999999995</v>
      </c>
      <c r="C39" s="319">
        <f t="shared" si="24"/>
        <v>233</v>
      </c>
      <c r="D39" s="319">
        <f t="shared" si="24"/>
        <v>0</v>
      </c>
      <c r="E39" s="319">
        <f t="shared" si="24"/>
        <v>31.27</v>
      </c>
      <c r="F39" s="319">
        <f t="shared" si="24"/>
        <v>0</v>
      </c>
      <c r="G39" s="319">
        <f t="shared" si="24"/>
        <v>0</v>
      </c>
      <c r="H39" s="319">
        <f t="shared" si="24"/>
        <v>0</v>
      </c>
      <c r="I39" s="319">
        <f t="shared" si="24"/>
        <v>0</v>
      </c>
      <c r="J39" s="319">
        <f t="shared" si="24"/>
        <v>0</v>
      </c>
      <c r="K39" s="319">
        <f t="shared" si="24"/>
        <v>-29424.42</v>
      </c>
      <c r="L39" s="319">
        <f t="shared" si="24"/>
        <v>0</v>
      </c>
      <c r="M39" s="319">
        <f t="shared" si="24"/>
        <v>-27.389705699999467</v>
      </c>
      <c r="N39" s="319">
        <f t="shared" si="24"/>
        <v>-29451.809705699998</v>
      </c>
      <c r="P39" s="319">
        <f t="shared" ref="P39:Y39" si="25">SUM(P37:P38)</f>
        <v>0</v>
      </c>
      <c r="Q39" s="319">
        <f t="shared" si="25"/>
        <v>0</v>
      </c>
      <c r="R39" s="319">
        <f t="shared" si="25"/>
        <v>0</v>
      </c>
      <c r="S39" s="319">
        <f t="shared" si="25"/>
        <v>0</v>
      </c>
      <c r="T39" s="319">
        <f t="shared" si="25"/>
        <v>0</v>
      </c>
      <c r="U39" s="319">
        <f t="shared" si="25"/>
        <v>0</v>
      </c>
      <c r="V39" s="319">
        <f t="shared" si="25"/>
        <v>0</v>
      </c>
      <c r="W39" s="319">
        <f t="shared" si="25"/>
        <v>0</v>
      </c>
      <c r="X39" s="319">
        <f t="shared" si="25"/>
        <v>0</v>
      </c>
      <c r="Y39" s="319">
        <f t="shared" si="25"/>
        <v>0</v>
      </c>
    </row>
    <row r="40" spans="1:25" ht="13" x14ac:dyDescent="0.25">
      <c r="A40" s="304" t="s">
        <v>350</v>
      </c>
      <c r="B40" s="319">
        <f>ECONOMICO!J63</f>
        <v>0</v>
      </c>
      <c r="C40" s="319">
        <f>ECONOMICO!N63</f>
        <v>0</v>
      </c>
      <c r="D40" s="319">
        <f>ECONOMICO!R63</f>
        <v>0</v>
      </c>
      <c r="E40" s="319">
        <f>ECONOMICO!V63</f>
        <v>0</v>
      </c>
      <c r="F40" s="319">
        <f>ECONOMICO!Z63</f>
        <v>0</v>
      </c>
      <c r="G40" s="319">
        <f>ECONOMICO!AD63</f>
        <v>0</v>
      </c>
      <c r="H40" s="319">
        <f>ECONOMICO!AH63</f>
        <v>0</v>
      </c>
      <c r="I40" s="319">
        <f>ECONOMICO!AL63</f>
        <v>0</v>
      </c>
      <c r="J40" s="319">
        <f>ECONOMICO!AP63</f>
        <v>0</v>
      </c>
      <c r="K40" s="319">
        <f t="shared" ref="K40:K42" si="26">SUM(B40:J40)</f>
        <v>0</v>
      </c>
      <c r="L40" s="319">
        <f>Y40</f>
        <v>0</v>
      </c>
      <c r="M40" s="319">
        <f>N40-(K40+L40)</f>
        <v>0</v>
      </c>
      <c r="N40" s="319">
        <f>ECONOMICO!AT63</f>
        <v>0</v>
      </c>
      <c r="P40" s="319">
        <f>ECONOMICO!K63</f>
        <v>0</v>
      </c>
      <c r="Q40" s="319">
        <f>ECONOMICO!O63</f>
        <v>0</v>
      </c>
      <c r="R40" s="319">
        <f>ECONOMICO!S63</f>
        <v>0</v>
      </c>
      <c r="S40" s="319">
        <f>ECONOMICO!W63</f>
        <v>0</v>
      </c>
      <c r="T40" s="319">
        <f>ECONOMICO!AA63</f>
        <v>0</v>
      </c>
      <c r="U40" s="319">
        <f>ECONOMICO!AE63</f>
        <v>0</v>
      </c>
      <c r="V40" s="319">
        <f>ECONOMICO!AI63</f>
        <v>0</v>
      </c>
      <c r="W40" s="319">
        <f>ECONOMICO!AM63</f>
        <v>0</v>
      </c>
      <c r="X40" s="319">
        <f>ECONOMICO!AQ63</f>
        <v>0</v>
      </c>
      <c r="Y40" s="319">
        <f>SUM(P40:X40)</f>
        <v>0</v>
      </c>
    </row>
    <row r="41" spans="1:25" outlineLevel="1" x14ac:dyDescent="0.25">
      <c r="A41" s="306" t="s">
        <v>357</v>
      </c>
      <c r="B41" s="320">
        <f>ECONOMICO!J71</f>
        <v>714364.76</v>
      </c>
      <c r="C41" s="320">
        <f>ECONOMICO!N71</f>
        <v>0</v>
      </c>
      <c r="D41" s="320">
        <f>ECONOMICO!R71</f>
        <v>0</v>
      </c>
      <c r="E41" s="320">
        <f>ECONOMICO!V71</f>
        <v>21931.11</v>
      </c>
      <c r="F41" s="320">
        <f>ECONOMICO!Z71</f>
        <v>0</v>
      </c>
      <c r="G41" s="320">
        <f>ECONOMICO!AD71</f>
        <v>0</v>
      </c>
      <c r="H41" s="320">
        <f>ECONOMICO!AH71</f>
        <v>0</v>
      </c>
      <c r="I41" s="320">
        <f>ECONOMICO!AL71</f>
        <v>0</v>
      </c>
      <c r="J41" s="320">
        <f>ECONOMICO!AP71</f>
        <v>0</v>
      </c>
      <c r="K41" s="320">
        <f t="shared" si="26"/>
        <v>736295.87</v>
      </c>
      <c r="L41" s="320">
        <f>Y41</f>
        <v>0</v>
      </c>
      <c r="M41" s="320">
        <f>N41-(K41+L41)</f>
        <v>-19209.67856010003</v>
      </c>
      <c r="N41" s="320">
        <f>ECONOMICO!AT71</f>
        <v>717086.19143989997</v>
      </c>
      <c r="P41" s="320">
        <f>ECONOMICO!K71</f>
        <v>0</v>
      </c>
      <c r="Q41" s="320">
        <f>ECONOMICO!O71</f>
        <v>0</v>
      </c>
      <c r="R41" s="320">
        <f>ECONOMICO!S71</f>
        <v>0</v>
      </c>
      <c r="S41" s="320">
        <f>ECONOMICO!W71</f>
        <v>0</v>
      </c>
      <c r="T41" s="320">
        <f>ECONOMICO!AA71</f>
        <v>0</v>
      </c>
      <c r="U41" s="320">
        <f>ECONOMICO!AE71</f>
        <v>0</v>
      </c>
      <c r="V41" s="320">
        <f>ECONOMICO!AI71</f>
        <v>0</v>
      </c>
      <c r="W41" s="320">
        <f>ECONOMICO!AM71</f>
        <v>0</v>
      </c>
      <c r="X41" s="320">
        <f>ECONOMICO!AQ71</f>
        <v>0</v>
      </c>
      <c r="Y41" s="320">
        <f>SUM(P41:X41)</f>
        <v>0</v>
      </c>
    </row>
    <row r="42" spans="1:25" outlineLevel="1" x14ac:dyDescent="0.25">
      <c r="A42" s="310" t="s">
        <v>365</v>
      </c>
      <c r="B42" s="321">
        <f>ECONOMICO!J77</f>
        <v>-1556616.99</v>
      </c>
      <c r="C42" s="321">
        <f>ECONOMICO!N77</f>
        <v>0</v>
      </c>
      <c r="D42" s="321">
        <f>ECONOMICO!R77</f>
        <v>0</v>
      </c>
      <c r="E42" s="321">
        <f>ECONOMICO!V77</f>
        <v>-42528.68</v>
      </c>
      <c r="F42" s="321">
        <f>ECONOMICO!Z77</f>
        <v>0</v>
      </c>
      <c r="G42" s="321">
        <f>ECONOMICO!AD77</f>
        <v>0</v>
      </c>
      <c r="H42" s="321">
        <f>ECONOMICO!AH77</f>
        <v>0</v>
      </c>
      <c r="I42" s="321">
        <f>ECONOMICO!AL77</f>
        <v>0</v>
      </c>
      <c r="J42" s="321">
        <f>ECONOMICO!AP77</f>
        <v>0</v>
      </c>
      <c r="K42" s="321">
        <f t="shared" si="26"/>
        <v>-1599145.67</v>
      </c>
      <c r="L42" s="321">
        <f>Y42</f>
        <v>0</v>
      </c>
      <c r="M42" s="321">
        <f>N42-(K42+L42)</f>
        <v>37251.29609879991</v>
      </c>
      <c r="N42" s="321">
        <f>ECONOMICO!AT77</f>
        <v>-1561894.3739012</v>
      </c>
      <c r="P42" s="321">
        <f>ECONOMICO!K77</f>
        <v>0</v>
      </c>
      <c r="Q42" s="321">
        <f>ECONOMICO!O77</f>
        <v>0</v>
      </c>
      <c r="R42" s="321">
        <f>ECONOMICO!S77</f>
        <v>0</v>
      </c>
      <c r="S42" s="321">
        <f>ECONOMICO!W77</f>
        <v>0</v>
      </c>
      <c r="T42" s="321">
        <f>ECONOMICO!AA77</f>
        <v>0</v>
      </c>
      <c r="U42" s="321">
        <f>ECONOMICO!AE77</f>
        <v>0</v>
      </c>
      <c r="V42" s="321">
        <f>ECONOMICO!AI77</f>
        <v>0</v>
      </c>
      <c r="W42" s="321">
        <f>ECONOMICO!AM77</f>
        <v>0</v>
      </c>
      <c r="X42" s="321">
        <f>ECONOMICO!AQ77</f>
        <v>0</v>
      </c>
      <c r="Y42" s="321">
        <f>SUM(P42:X42)</f>
        <v>0</v>
      </c>
    </row>
    <row r="43" spans="1:25" ht="13" x14ac:dyDescent="0.25">
      <c r="A43" s="304" t="s">
        <v>356</v>
      </c>
      <c r="B43" s="319">
        <f>B41+B42</f>
        <v>-842252.23</v>
      </c>
      <c r="C43" s="319">
        <f t="shared" ref="C43:N43" si="27">C41+C42</f>
        <v>0</v>
      </c>
      <c r="D43" s="319">
        <f t="shared" si="27"/>
        <v>0</v>
      </c>
      <c r="E43" s="319">
        <f t="shared" si="27"/>
        <v>-20597.57</v>
      </c>
      <c r="F43" s="319">
        <f t="shared" si="27"/>
        <v>0</v>
      </c>
      <c r="G43" s="319">
        <f t="shared" si="27"/>
        <v>0</v>
      </c>
      <c r="H43" s="319">
        <f t="shared" si="27"/>
        <v>0</v>
      </c>
      <c r="I43" s="319">
        <f t="shared" si="27"/>
        <v>0</v>
      </c>
      <c r="J43" s="319">
        <f t="shared" si="27"/>
        <v>0</v>
      </c>
      <c r="K43" s="319">
        <f t="shared" si="27"/>
        <v>-862849.79999999993</v>
      </c>
      <c r="L43" s="319">
        <f t="shared" si="27"/>
        <v>0</v>
      </c>
      <c r="M43" s="319">
        <f t="shared" si="27"/>
        <v>18041.61753869988</v>
      </c>
      <c r="N43" s="319">
        <f t="shared" si="27"/>
        <v>-844808.18246130005</v>
      </c>
      <c r="P43" s="319">
        <f t="shared" ref="P43:Y43" si="28">P41+P42</f>
        <v>0</v>
      </c>
      <c r="Q43" s="319">
        <f t="shared" si="28"/>
        <v>0</v>
      </c>
      <c r="R43" s="319">
        <f t="shared" si="28"/>
        <v>0</v>
      </c>
      <c r="S43" s="319">
        <f t="shared" si="28"/>
        <v>0</v>
      </c>
      <c r="T43" s="319">
        <f t="shared" si="28"/>
        <v>0</v>
      </c>
      <c r="U43" s="319">
        <f t="shared" si="28"/>
        <v>0</v>
      </c>
      <c r="V43" s="319">
        <f t="shared" si="28"/>
        <v>0</v>
      </c>
      <c r="W43" s="319">
        <f t="shared" si="28"/>
        <v>0</v>
      </c>
      <c r="X43" s="319">
        <f t="shared" si="28"/>
        <v>0</v>
      </c>
      <c r="Y43" s="319">
        <f t="shared" si="28"/>
        <v>0</v>
      </c>
    </row>
    <row r="44" spans="1:25" ht="13" x14ac:dyDescent="0.25">
      <c r="A44" s="304" t="s">
        <v>389</v>
      </c>
      <c r="B44" s="319">
        <f t="shared" ref="B44:N44" si="29">B36+B39+B40+B43</f>
        <v>-370478.41000000021</v>
      </c>
      <c r="C44" s="319">
        <f t="shared" si="29"/>
        <v>206458</v>
      </c>
      <c r="D44" s="319">
        <f t="shared" si="29"/>
        <v>0</v>
      </c>
      <c r="E44" s="319">
        <f t="shared" si="29"/>
        <v>-1560.0200000002042</v>
      </c>
      <c r="F44" s="319">
        <f t="shared" si="29"/>
        <v>0</v>
      </c>
      <c r="G44" s="319">
        <f t="shared" si="29"/>
        <v>0</v>
      </c>
      <c r="H44" s="319">
        <f t="shared" si="29"/>
        <v>0</v>
      </c>
      <c r="I44" s="319">
        <f t="shared" si="29"/>
        <v>0</v>
      </c>
      <c r="J44" s="319">
        <f t="shared" si="29"/>
        <v>0</v>
      </c>
      <c r="K44" s="319">
        <f t="shared" si="29"/>
        <v>-165580.43000000087</v>
      </c>
      <c r="L44" s="319">
        <f t="shared" si="29"/>
        <v>0</v>
      </c>
      <c r="M44" s="319">
        <f t="shared" si="29"/>
        <v>32376.611694001462</v>
      </c>
      <c r="N44" s="319">
        <f t="shared" si="29"/>
        <v>-133203.81830599939</v>
      </c>
      <c r="P44" s="319">
        <f t="shared" ref="P44:Y44" si="30">P36+P39+P40+P43</f>
        <v>574441.38</v>
      </c>
      <c r="Q44" s="319">
        <f t="shared" si="30"/>
        <v>-539038</v>
      </c>
      <c r="R44" s="319">
        <f t="shared" si="30"/>
        <v>0</v>
      </c>
      <c r="S44" s="319">
        <f t="shared" si="30"/>
        <v>-35403.380000000005</v>
      </c>
      <c r="T44" s="319">
        <f t="shared" si="30"/>
        <v>0</v>
      </c>
      <c r="U44" s="319">
        <f t="shared" si="30"/>
        <v>0</v>
      </c>
      <c r="V44" s="319">
        <f t="shared" si="30"/>
        <v>0</v>
      </c>
      <c r="W44" s="319">
        <f t="shared" si="30"/>
        <v>0</v>
      </c>
      <c r="X44" s="319">
        <f t="shared" si="30"/>
        <v>0</v>
      </c>
      <c r="Y44" s="319">
        <f t="shared" si="30"/>
        <v>0</v>
      </c>
    </row>
    <row r="45" spans="1:25" x14ac:dyDescent="0.25">
      <c r="A45" s="322" t="s">
        <v>390</v>
      </c>
      <c r="B45" s="323">
        <f>ECONOMICO!J80</f>
        <v>0</v>
      </c>
      <c r="C45" s="323">
        <f>ECONOMICO!N80</f>
        <v>63245</v>
      </c>
      <c r="D45" s="323">
        <f>ECONOMICO!R80</f>
        <v>0</v>
      </c>
      <c r="E45" s="323">
        <f>ECONOMICO!V80</f>
        <v>4684.28</v>
      </c>
      <c r="F45" s="323">
        <f>ECONOMICO!Z80</f>
        <v>0</v>
      </c>
      <c r="G45" s="323">
        <f>ECONOMICO!AD80</f>
        <v>0</v>
      </c>
      <c r="H45" s="323">
        <f>ECONOMICO!AH80</f>
        <v>0</v>
      </c>
      <c r="I45" s="323">
        <f>ECONOMICO!AL80</f>
        <v>0</v>
      </c>
      <c r="J45" s="323">
        <f>ECONOMICO!AP80</f>
        <v>0</v>
      </c>
      <c r="K45" s="323">
        <f t="shared" ref="K45" si="31">SUM(B45:J45)</f>
        <v>67929.279999999999</v>
      </c>
      <c r="L45" s="323">
        <f>Y45</f>
        <v>-150391.60199999998</v>
      </c>
      <c r="M45" s="323">
        <f>N45-(K45+L45)</f>
        <v>-4103.007694800006</v>
      </c>
      <c r="N45" s="323">
        <f>ECONOMICO!AT80</f>
        <v>-86565.329694799992</v>
      </c>
      <c r="P45" s="323">
        <f>ECONOMICO!K80</f>
        <v>-150391.60199999998</v>
      </c>
      <c r="Q45" s="323">
        <f>ECONOMICO!O80</f>
        <v>0</v>
      </c>
      <c r="R45" s="323">
        <f>ECONOMICO!S80</f>
        <v>0</v>
      </c>
      <c r="S45" s="323">
        <f>ECONOMICO!W80</f>
        <v>0</v>
      </c>
      <c r="T45" s="323">
        <f>ECONOMICO!AA80</f>
        <v>0</v>
      </c>
      <c r="U45" s="323">
        <f>ECONOMICO!AE80</f>
        <v>0</v>
      </c>
      <c r="V45" s="323">
        <f>ECONOMICO!AI80</f>
        <v>0</v>
      </c>
      <c r="W45" s="323">
        <f>ECONOMICO!AM80</f>
        <v>0</v>
      </c>
      <c r="X45" s="323">
        <f>ECONOMICO!AQ80</f>
        <v>0</v>
      </c>
      <c r="Y45" s="323">
        <f>SUM(P45:X45)</f>
        <v>-150391.60199999998</v>
      </c>
    </row>
    <row r="46" spans="1:25" ht="13" x14ac:dyDescent="0.25">
      <c r="A46" s="304" t="s">
        <v>391</v>
      </c>
      <c r="B46" s="319">
        <f t="shared" ref="B46:N46" si="32">B44-B45</f>
        <v>-370478.41000000021</v>
      </c>
      <c r="C46" s="319">
        <f t="shared" si="32"/>
        <v>143213</v>
      </c>
      <c r="D46" s="319">
        <f t="shared" si="32"/>
        <v>0</v>
      </c>
      <c r="E46" s="319">
        <f t="shared" si="32"/>
        <v>-6244.3000000002039</v>
      </c>
      <c r="F46" s="319">
        <f t="shared" si="32"/>
        <v>0</v>
      </c>
      <c r="G46" s="319">
        <f t="shared" si="32"/>
        <v>0</v>
      </c>
      <c r="H46" s="319">
        <f t="shared" si="32"/>
        <v>0</v>
      </c>
      <c r="I46" s="319">
        <f t="shared" si="32"/>
        <v>0</v>
      </c>
      <c r="J46" s="319">
        <f t="shared" si="32"/>
        <v>0</v>
      </c>
      <c r="K46" s="319">
        <f t="shared" si="32"/>
        <v>-233509.71000000086</v>
      </c>
      <c r="L46" s="319">
        <f t="shared" si="32"/>
        <v>150391.60199999998</v>
      </c>
      <c r="M46" s="319">
        <f t="shared" si="32"/>
        <v>36479.619388801468</v>
      </c>
      <c r="N46" s="319">
        <f t="shared" si="32"/>
        <v>-46638.488611199398</v>
      </c>
      <c r="P46" s="319">
        <f t="shared" ref="P46:Y46" si="33">P44-P45</f>
        <v>724832.98199999996</v>
      </c>
      <c r="Q46" s="319">
        <f t="shared" si="33"/>
        <v>-539038</v>
      </c>
      <c r="R46" s="319">
        <f t="shared" si="33"/>
        <v>0</v>
      </c>
      <c r="S46" s="319">
        <f t="shared" si="33"/>
        <v>-35403.380000000005</v>
      </c>
      <c r="T46" s="319">
        <f t="shared" si="33"/>
        <v>0</v>
      </c>
      <c r="U46" s="319">
        <f t="shared" si="33"/>
        <v>0</v>
      </c>
      <c r="V46" s="319">
        <f t="shared" si="33"/>
        <v>0</v>
      </c>
      <c r="W46" s="319">
        <f t="shared" si="33"/>
        <v>0</v>
      </c>
      <c r="X46" s="319">
        <f t="shared" si="33"/>
        <v>0</v>
      </c>
      <c r="Y46" s="319">
        <f t="shared" si="33"/>
        <v>150391.60199999998</v>
      </c>
    </row>
    <row r="48" spans="1:25" ht="13" x14ac:dyDescent="0.3">
      <c r="A48" s="324" t="s">
        <v>392</v>
      </c>
      <c r="B48" s="325">
        <f>B16-B27</f>
        <v>0</v>
      </c>
      <c r="C48" s="325">
        <f t="shared" ref="C48:N48" si="34">C16-C27</f>
        <v>0</v>
      </c>
      <c r="D48" s="325">
        <f t="shared" si="34"/>
        <v>0</v>
      </c>
      <c r="E48" s="325">
        <f t="shared" si="34"/>
        <v>0</v>
      </c>
      <c r="F48" s="325">
        <f t="shared" si="34"/>
        <v>0</v>
      </c>
      <c r="G48" s="325">
        <f t="shared" si="34"/>
        <v>0</v>
      </c>
      <c r="H48" s="325">
        <f t="shared" si="34"/>
        <v>0</v>
      </c>
      <c r="I48" s="325">
        <f t="shared" si="34"/>
        <v>0</v>
      </c>
      <c r="J48" s="325">
        <f t="shared" si="34"/>
        <v>0</v>
      </c>
      <c r="K48" s="325">
        <f t="shared" si="34"/>
        <v>0</v>
      </c>
      <c r="L48" s="325">
        <f t="shared" si="34"/>
        <v>0</v>
      </c>
      <c r="M48" s="325">
        <f t="shared" si="34"/>
        <v>0</v>
      </c>
      <c r="N48" s="325">
        <f t="shared" si="34"/>
        <v>0</v>
      </c>
      <c r="P48" s="325">
        <f t="shared" ref="P48:Y48" si="35">P16-P27</f>
        <v>-947285.75343709998</v>
      </c>
      <c r="Q48" s="325">
        <f t="shared" si="35"/>
        <v>883158.08</v>
      </c>
      <c r="R48" s="325">
        <f t="shared" si="35"/>
        <v>0</v>
      </c>
      <c r="S48" s="325">
        <f t="shared" si="35"/>
        <v>64127.67343710002</v>
      </c>
      <c r="T48" s="325">
        <f t="shared" si="35"/>
        <v>0</v>
      </c>
      <c r="U48" s="325">
        <f t="shared" si="35"/>
        <v>0</v>
      </c>
      <c r="V48" s="325">
        <f t="shared" si="35"/>
        <v>0</v>
      </c>
      <c r="W48" s="325">
        <f t="shared" si="35"/>
        <v>0</v>
      </c>
      <c r="X48" s="325">
        <f t="shared" si="35"/>
        <v>0</v>
      </c>
      <c r="Y48" s="325">
        <f t="shared" si="35"/>
        <v>0</v>
      </c>
    </row>
    <row r="49" spans="1:25" ht="13" x14ac:dyDescent="0.3">
      <c r="A49" s="324" t="s">
        <v>393</v>
      </c>
      <c r="B49" s="325">
        <f>B46-ECONOMICO!J81</f>
        <v>0</v>
      </c>
      <c r="C49" s="325">
        <f>C46-ECONOMICO!N81</f>
        <v>0</v>
      </c>
      <c r="D49" s="325">
        <f>D46-ECONOMICO!R81</f>
        <v>0</v>
      </c>
      <c r="E49" s="325">
        <f>E46-ECONOMICO!V81</f>
        <v>0</v>
      </c>
      <c r="F49" s="325">
        <f>F46-ECONOMICO!Z81</f>
        <v>0</v>
      </c>
      <c r="G49" s="325">
        <f>G46-ECONOMICO!AD81</f>
        <v>0</v>
      </c>
      <c r="H49" s="325">
        <f>H46-ECONOMICO!AH81</f>
        <v>0</v>
      </c>
      <c r="I49" s="325">
        <f>I46-ECONOMICO!AL81</f>
        <v>0</v>
      </c>
      <c r="J49" s="325">
        <f>J46-ECONOMICO!AP81</f>
        <v>0</v>
      </c>
      <c r="K49" s="326">
        <f>SUM(B49:J49)</f>
        <v>0</v>
      </c>
      <c r="N49" s="325">
        <f>N46-ECONOMICO!AT81</f>
        <v>0</v>
      </c>
      <c r="P49" s="325">
        <f>P46-ECONOMICO!K81</f>
        <v>0</v>
      </c>
      <c r="Q49" s="325">
        <f>Q46-ECONOMICO!O81</f>
        <v>0</v>
      </c>
      <c r="R49" s="325">
        <f>R46-ECONOMICO!S81</f>
        <v>0</v>
      </c>
      <c r="S49" s="325">
        <f>S46-ECONOMICO!W81</f>
        <v>0</v>
      </c>
      <c r="T49" s="325">
        <f>T46-ECONOMICO!AA81</f>
        <v>0</v>
      </c>
      <c r="U49" s="325">
        <f>U46-ECONOMICO!AE81</f>
        <v>0</v>
      </c>
      <c r="V49" s="325">
        <f>V46-ECONOMICO!AI81</f>
        <v>0</v>
      </c>
      <c r="W49" s="325">
        <f>W46-ECONOMICO!AM81</f>
        <v>0</v>
      </c>
      <c r="X49" s="325">
        <f>X46-ECONOMICO!AQ81</f>
        <v>0</v>
      </c>
    </row>
    <row r="50" spans="1:25" ht="13" x14ac:dyDescent="0.3">
      <c r="Y50" s="325">
        <f>BU48+BV48+BW48+BX48</f>
        <v>0</v>
      </c>
    </row>
    <row r="55" spans="1:25" ht="13" thickBot="1" x14ac:dyDescent="0.3"/>
    <row r="56" spans="1:25" ht="13" thickBot="1" x14ac:dyDescent="0.3">
      <c r="A56" s="327"/>
      <c r="B56" s="328">
        <f>DATE('ATTIVO PATR'!$E$3,12,31)</f>
        <v>43100</v>
      </c>
      <c r="C56" s="329">
        <f>DATE('ATTIVO PATR'!$E$3-1,12,31)</f>
        <v>42735</v>
      </c>
    </row>
    <row r="57" spans="1:25" x14ac:dyDescent="0.25">
      <c r="A57" s="330" t="s">
        <v>394</v>
      </c>
      <c r="B57" s="331">
        <f>N34-B64</f>
        <v>4092191.2598751001</v>
      </c>
      <c r="C57" s="331">
        <f>ECONOMICO!$E$23-C64</f>
        <v>5242317</v>
      </c>
    </row>
    <row r="58" spans="1:25" x14ac:dyDescent="0.25">
      <c r="A58" s="330" t="s">
        <v>395</v>
      </c>
      <c r="B58" s="331">
        <f>-N35-B60-B62</f>
        <v>-3817585.7060140991</v>
      </c>
      <c r="C58" s="331">
        <f>-ECONOMICO!$E$43-C60-C62</f>
        <v>-3626642</v>
      </c>
    </row>
    <row r="59" spans="1:25" ht="13" thickBot="1" x14ac:dyDescent="0.3">
      <c r="A59" s="332" t="s">
        <v>396</v>
      </c>
      <c r="B59" s="333">
        <f>SUM(B57:B58)</f>
        <v>274605.55386100104</v>
      </c>
      <c r="C59" s="333">
        <f>SUM(C57:C58)</f>
        <v>1615675</v>
      </c>
    </row>
    <row r="60" spans="1:25" x14ac:dyDescent="0.25">
      <c r="A60" s="334" t="s">
        <v>397</v>
      </c>
      <c r="B60" s="331">
        <f>-ECONOMICO!$D$33</f>
        <v>-969146.42</v>
      </c>
      <c r="C60" s="331">
        <f>-ECONOMICO!$E$33</f>
        <v>-1014770</v>
      </c>
    </row>
    <row r="61" spans="1:25" ht="13" thickBot="1" x14ac:dyDescent="0.3">
      <c r="A61" s="332" t="s">
        <v>398</v>
      </c>
      <c r="B61" s="333">
        <f>SUM(B59:B60)</f>
        <v>-694540.866138999</v>
      </c>
      <c r="C61" s="333">
        <f>SUM(C59:C60)</f>
        <v>600905</v>
      </c>
    </row>
    <row r="62" spans="1:25" x14ac:dyDescent="0.25">
      <c r="A62" s="334" t="s">
        <v>399</v>
      </c>
      <c r="B62" s="331">
        <f>-SUM(ECONOMICO!$D$35:$D$40)</f>
        <v>-357326.47000000003</v>
      </c>
      <c r="C62" s="331">
        <f>-SUM(ECONOMICO!$E$35:$E$40)</f>
        <v>-1566841</v>
      </c>
    </row>
    <row r="63" spans="1:25" ht="13" thickBot="1" x14ac:dyDescent="0.3">
      <c r="A63" s="332" t="s">
        <v>400</v>
      </c>
      <c r="B63" s="333">
        <f>SUM(B61:B62)</f>
        <v>-1051867.3361389991</v>
      </c>
      <c r="C63" s="333">
        <f>SUM(C61:C62)</f>
        <v>-965936</v>
      </c>
    </row>
    <row r="64" spans="1:25" x14ac:dyDescent="0.25">
      <c r="A64" s="334" t="s">
        <v>401</v>
      </c>
      <c r="B64" s="331">
        <f>ECONOMICO!$D$22</f>
        <v>1792923.51</v>
      </c>
      <c r="C64" s="331">
        <f>ECONOMICO!$E$22</f>
        <v>368372</v>
      </c>
    </row>
    <row r="65" spans="1:3" x14ac:dyDescent="0.25">
      <c r="A65" s="334" t="s">
        <v>402</v>
      </c>
      <c r="B65" s="335">
        <f>$N$39</f>
        <v>-29451.809705699998</v>
      </c>
      <c r="C65" s="335">
        <f>ECONOMICO!$E$59</f>
        <v>-19246</v>
      </c>
    </row>
    <row r="66" spans="1:3" ht="13" thickBot="1" x14ac:dyDescent="0.3">
      <c r="A66" s="336" t="s">
        <v>403</v>
      </c>
      <c r="B66" s="337">
        <f>$N$40</f>
        <v>0</v>
      </c>
      <c r="C66" s="337">
        <f>ECONOMICO!$E$63</f>
        <v>0</v>
      </c>
    </row>
    <row r="67" spans="1:3" ht="13" thickBot="1" x14ac:dyDescent="0.3">
      <c r="A67" s="332" t="s">
        <v>404</v>
      </c>
      <c r="B67" s="333">
        <f>SUM(B63:B66)</f>
        <v>711604.36415530089</v>
      </c>
      <c r="C67" s="333">
        <f>SUM(C63:C66)</f>
        <v>-616810</v>
      </c>
    </row>
    <row r="68" spans="1:3" x14ac:dyDescent="0.25">
      <c r="A68" s="334" t="s">
        <v>405</v>
      </c>
      <c r="B68" s="335">
        <f>N43</f>
        <v>-844808.18246130005</v>
      </c>
      <c r="C68" s="335">
        <f>ECONOMICO!$E$78</f>
        <v>-408353</v>
      </c>
    </row>
    <row r="69" spans="1:3" ht="13" thickBot="1" x14ac:dyDescent="0.3">
      <c r="A69" s="332" t="s">
        <v>406</v>
      </c>
      <c r="B69" s="333">
        <f>SUM(B67:B68)</f>
        <v>-133203.81830599916</v>
      </c>
      <c r="C69" s="333">
        <f>SUM(C67:C68)</f>
        <v>-1025163</v>
      </c>
    </row>
    <row r="70" spans="1:3" x14ac:dyDescent="0.25">
      <c r="A70" s="334" t="s">
        <v>407</v>
      </c>
      <c r="B70" s="335">
        <f>-N45</f>
        <v>86565.329694799992</v>
      </c>
      <c r="C70" s="335">
        <f>-ECONOMICO!$E$80</f>
        <v>0</v>
      </c>
    </row>
    <row r="71" spans="1:3" ht="13" thickBot="1" x14ac:dyDescent="0.3">
      <c r="A71" s="332" t="s">
        <v>408</v>
      </c>
      <c r="B71" s="333">
        <f>SUM(B69:B70)</f>
        <v>-46638.488611199165</v>
      </c>
      <c r="C71" s="333">
        <f>SUM(C69:C70)</f>
        <v>-1025163</v>
      </c>
    </row>
    <row r="74" spans="1:3" ht="13" thickBot="1" x14ac:dyDescent="0.3"/>
    <row r="75" spans="1:3" ht="13" thickBot="1" x14ac:dyDescent="0.3">
      <c r="A75" s="338"/>
      <c r="B75" s="329">
        <f>DATE('ATTIVO PATR'!$E$3,12,31)</f>
        <v>43100</v>
      </c>
      <c r="C75" s="329">
        <f>DATE('ATTIVO PATR'!$E$3-1,12,31)</f>
        <v>42735</v>
      </c>
    </row>
    <row r="76" spans="1:3" x14ac:dyDescent="0.25">
      <c r="A76" s="339" t="s">
        <v>409</v>
      </c>
      <c r="B76" s="340">
        <f>N6</f>
        <v>168089.4583998</v>
      </c>
      <c r="C76" s="340">
        <f>'ATTIVO PATR'!$F$16</f>
        <v>177337</v>
      </c>
    </row>
    <row r="77" spans="1:3" x14ac:dyDescent="0.25">
      <c r="A77" s="334" t="s">
        <v>410</v>
      </c>
      <c r="B77" s="341">
        <f>N7</f>
        <v>10262021.0532391</v>
      </c>
      <c r="C77" s="341">
        <f>'ATTIVO PATR'!$F$38</f>
        <v>19838419</v>
      </c>
    </row>
    <row r="78" spans="1:3" x14ac:dyDescent="0.25">
      <c r="A78" s="334" t="s">
        <v>411</v>
      </c>
      <c r="B78" s="341">
        <f>N8</f>
        <v>654279.23199999996</v>
      </c>
      <c r="C78" s="341">
        <f>'ATTIVO PATR'!$F$51</f>
        <v>654358</v>
      </c>
    </row>
    <row r="79" spans="1:3" ht="13" thickBot="1" x14ac:dyDescent="0.3">
      <c r="A79" s="332" t="s">
        <v>412</v>
      </c>
      <c r="B79" s="342">
        <f>SUM(B76:B78)</f>
        <v>11084389.743638901</v>
      </c>
      <c r="C79" s="342">
        <f>SUM(C76:C78)</f>
        <v>20670114</v>
      </c>
    </row>
    <row r="80" spans="1:3" x14ac:dyDescent="0.25">
      <c r="A80" s="334" t="s">
        <v>413</v>
      </c>
      <c r="B80" s="341">
        <f>N10</f>
        <v>0</v>
      </c>
      <c r="C80" s="341">
        <f>'ATTIVO PATR'!$F$55</f>
        <v>0</v>
      </c>
    </row>
    <row r="81" spans="1:3" x14ac:dyDescent="0.25">
      <c r="A81" s="334" t="s">
        <v>414</v>
      </c>
      <c r="B81" s="341">
        <f>'ATTIVO PATR'!$E$67</f>
        <v>736846.22</v>
      </c>
      <c r="C81" s="341">
        <f>'ATTIVO PATR'!$F$67</f>
        <v>558677</v>
      </c>
    </row>
    <row r="82" spans="1:3" x14ac:dyDescent="0.25">
      <c r="A82" s="334" t="s">
        <v>415</v>
      </c>
      <c r="B82" s="341">
        <f>N5+N11-B81</f>
        <v>982187.63982090005</v>
      </c>
      <c r="C82" s="341">
        <f>'ATTIVO PATR'!$F$6+'ATTIVO PATR'!$F$72-C81</f>
        <v>1278080</v>
      </c>
    </row>
    <row r="83" spans="1:3" x14ac:dyDescent="0.25">
      <c r="A83" s="334" t="s">
        <v>416</v>
      </c>
      <c r="B83" s="341">
        <f>N15</f>
        <v>33321</v>
      </c>
      <c r="C83" s="341">
        <f>'ATTIVO PATR'!$F$92</f>
        <v>37969</v>
      </c>
    </row>
    <row r="84" spans="1:3" x14ac:dyDescent="0.25">
      <c r="A84" s="334" t="s">
        <v>417</v>
      </c>
      <c r="B84" s="341">
        <f>'ATTIVO PATR'!$E$77</f>
        <v>0</v>
      </c>
      <c r="C84" s="341">
        <f>'ATTIVO PATR'!$F$77</f>
        <v>0</v>
      </c>
    </row>
    <row r="85" spans="1:3" x14ac:dyDescent="0.25">
      <c r="A85" s="334" t="s">
        <v>418</v>
      </c>
      <c r="B85" s="341">
        <f>N13</f>
        <v>2993058.2624125001</v>
      </c>
      <c r="C85" s="341">
        <f>'ATTIVO PATR'!$F$86</f>
        <v>2536858</v>
      </c>
    </row>
    <row r="86" spans="1:3" ht="13" thickBot="1" x14ac:dyDescent="0.3">
      <c r="A86" s="343" t="s">
        <v>419</v>
      </c>
      <c r="B86" s="344">
        <f>SUM(B80:B85)</f>
        <v>4745413.1222334001</v>
      </c>
      <c r="C86" s="344">
        <f>SUM(C80:C85)</f>
        <v>4411584</v>
      </c>
    </row>
    <row r="87" spans="1:3" ht="13" thickBot="1" x14ac:dyDescent="0.3">
      <c r="A87" s="345" t="s">
        <v>420</v>
      </c>
      <c r="B87" s="346">
        <f>B79+B86</f>
        <v>15829802.865872301</v>
      </c>
      <c r="C87" s="346">
        <f>C79+C86</f>
        <v>25081698</v>
      </c>
    </row>
    <row r="88" spans="1:3" ht="13" thickBot="1" x14ac:dyDescent="0.3">
      <c r="A88" s="345"/>
      <c r="B88" s="347"/>
      <c r="C88" s="347"/>
    </row>
    <row r="89" spans="1:3" ht="13" thickBot="1" x14ac:dyDescent="0.3">
      <c r="A89" s="332" t="s">
        <v>421</v>
      </c>
      <c r="B89" s="342">
        <f>N22</f>
        <v>1748616.6552501011</v>
      </c>
      <c r="C89" s="342">
        <f>'PASSIVO PATR'!$F$18</f>
        <v>12115094</v>
      </c>
    </row>
    <row r="90" spans="1:3" x14ac:dyDescent="0.25">
      <c r="A90" s="339" t="s">
        <v>231</v>
      </c>
      <c r="B90" s="340">
        <f>'PASSIVO PATR'!$E$36</f>
        <v>709304.36</v>
      </c>
      <c r="C90" s="340">
        <f>'PASSIVO PATR'!$F$36</f>
        <v>1190651</v>
      </c>
    </row>
    <row r="91" spans="1:3" x14ac:dyDescent="0.25">
      <c r="A91" s="334" t="s">
        <v>422</v>
      </c>
      <c r="B91" s="341">
        <f>'PASSIVO PATR'!$E$45+'PASSIVO PATR'!$E$46</f>
        <v>92297.63</v>
      </c>
      <c r="C91" s="341">
        <f>'PASSIVO PATR'!$F$45+'PASSIVO PATR'!$F$46</f>
        <v>109876</v>
      </c>
    </row>
    <row r="92" spans="1:3" x14ac:dyDescent="0.25">
      <c r="A92" s="334" t="s">
        <v>423</v>
      </c>
      <c r="B92" s="341">
        <f>'PASSIVO PATR'!$E$49-'PASSIVO PATR'!$E$31-B90-B91</f>
        <v>1066039.1300000013</v>
      </c>
      <c r="C92" s="341">
        <f>'PASSIVO PATR'!$F$49-'PASSIVO PATR'!$F$31-C90-C91</f>
        <v>112406</v>
      </c>
    </row>
    <row r="93" spans="1:3" x14ac:dyDescent="0.25">
      <c r="A93" s="334" t="s">
        <v>424</v>
      </c>
      <c r="B93" s="341">
        <f>N26</f>
        <v>5608382.3238682002</v>
      </c>
      <c r="C93" s="341">
        <f>'PASSIVO PATR'!$F$59</f>
        <v>5608688</v>
      </c>
    </row>
    <row r="94" spans="1:3" ht="13" thickBot="1" x14ac:dyDescent="0.3">
      <c r="A94" s="332" t="s">
        <v>425</v>
      </c>
      <c r="B94" s="342">
        <f>SUM(B90:B93)</f>
        <v>7476023.4438682012</v>
      </c>
      <c r="C94" s="342">
        <f>SUM(C90:C93)</f>
        <v>7021621</v>
      </c>
    </row>
    <row r="95" spans="1:3" x14ac:dyDescent="0.25">
      <c r="A95" s="339" t="s">
        <v>426</v>
      </c>
      <c r="B95" s="340">
        <f>N24</f>
        <v>0</v>
      </c>
      <c r="C95" s="340">
        <f>'PASSIVO PATR'!$F$29</f>
        <v>0</v>
      </c>
    </row>
    <row r="96" spans="1:3" x14ac:dyDescent="0.25">
      <c r="A96" s="334" t="s">
        <v>427</v>
      </c>
      <c r="B96" s="341">
        <f>N23</f>
        <v>1482732.44</v>
      </c>
      <c r="C96" s="341">
        <f>'PASSIVO PATR'!$F$26</f>
        <v>881635</v>
      </c>
    </row>
    <row r="97" spans="1:3" x14ac:dyDescent="0.25">
      <c r="A97" s="334" t="s">
        <v>428</v>
      </c>
      <c r="B97" s="341">
        <f>'PASSIVO PATR'!$E$31</f>
        <v>5122430.32</v>
      </c>
      <c r="C97" s="341">
        <f>'PASSIVO PATR'!$F$31</f>
        <v>5063348</v>
      </c>
    </row>
    <row r="98" spans="1:3" ht="13" thickBot="1" x14ac:dyDescent="0.3">
      <c r="A98" s="332" t="s">
        <v>429</v>
      </c>
      <c r="B98" s="342">
        <f>SUM(B95:B97)</f>
        <v>6605162.7599999998</v>
      </c>
      <c r="C98" s="342">
        <f>SUM(C95:C97)</f>
        <v>5944983</v>
      </c>
    </row>
    <row r="99" spans="1:3" ht="13" thickBot="1" x14ac:dyDescent="0.3">
      <c r="A99" s="345" t="s">
        <v>430</v>
      </c>
      <c r="B99" s="346">
        <f>B89+B94+B98</f>
        <v>15829802.859118301</v>
      </c>
      <c r="C99" s="346">
        <f>C89+C94+C98</f>
        <v>25081698</v>
      </c>
    </row>
    <row r="100" spans="1:3" ht="13" x14ac:dyDescent="0.3">
      <c r="B100" s="348">
        <f>B87-B99</f>
        <v>6.7539997398853302E-3</v>
      </c>
      <c r="C100" s="348">
        <f>C87-C99</f>
        <v>0</v>
      </c>
    </row>
  </sheetData>
  <mergeCells count="42">
    <mergeCell ref="K3:K4"/>
    <mergeCell ref="L3:L4"/>
    <mergeCell ref="A3:A4"/>
    <mergeCell ref="B3:B4"/>
    <mergeCell ref="C3:C4"/>
    <mergeCell ref="D3:D4"/>
    <mergeCell ref="E3:E4"/>
    <mergeCell ref="F3:F4"/>
    <mergeCell ref="M20:M21"/>
    <mergeCell ref="N20:N21"/>
    <mergeCell ref="M3:M4"/>
    <mergeCell ref="N3:N4"/>
    <mergeCell ref="A20:A21"/>
    <mergeCell ref="B20:B21"/>
    <mergeCell ref="C20:C21"/>
    <mergeCell ref="D20:D21"/>
    <mergeCell ref="E20:E21"/>
    <mergeCell ref="F20:F21"/>
    <mergeCell ref="G20:G21"/>
    <mergeCell ref="H20:H21"/>
    <mergeCell ref="G3:G4"/>
    <mergeCell ref="H3:H4"/>
    <mergeCell ref="I3:I4"/>
    <mergeCell ref="J3:J4"/>
    <mergeCell ref="F32:F33"/>
    <mergeCell ref="I20:I21"/>
    <mergeCell ref="J20:J21"/>
    <mergeCell ref="K20:K21"/>
    <mergeCell ref="L20:L21"/>
    <mergeCell ref="A32:A33"/>
    <mergeCell ref="B32:B33"/>
    <mergeCell ref="C32:C33"/>
    <mergeCell ref="D32:D33"/>
    <mergeCell ref="E32:E33"/>
    <mergeCell ref="M32:M33"/>
    <mergeCell ref="N32:N33"/>
    <mergeCell ref="G32:G33"/>
    <mergeCell ref="H32:H33"/>
    <mergeCell ref="I32:I33"/>
    <mergeCell ref="J32:J33"/>
    <mergeCell ref="K32:K33"/>
    <mergeCell ref="L32:L33"/>
  </mergeCells>
  <printOptions horizontalCentered="1"/>
  <pageMargins left="0.39370078740157483" right="0.39370078740157483" top="0.78740157480314965" bottom="0.39370078740157483" header="0.31496062992125984" footer="0.31496062992125984"/>
  <pageSetup paperSize="8" scale="53" firstPageNumber="9" orientation="landscape" r:id="rId1"/>
  <headerFooter>
    <oddFooter>&amp;RPag.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INDICE</vt:lpstr>
      <vt:lpstr>Gruppo</vt:lpstr>
      <vt:lpstr>ATTIVO PATR</vt:lpstr>
      <vt:lpstr>PASSIVO PATR</vt:lpstr>
      <vt:lpstr>ECONOMICO</vt:lpstr>
      <vt:lpstr>TABELLE</vt:lpstr>
      <vt:lpstr>'ATTIVO PATR'!Area_stampa</vt:lpstr>
      <vt:lpstr>ECONOMICO!Area_stampa</vt:lpstr>
      <vt:lpstr>Gruppo!Area_stampa</vt:lpstr>
      <vt:lpstr>'PASSIVO PATR'!Area_stampa</vt:lpstr>
      <vt:lpstr>TABELLE!Area_stampa</vt:lpstr>
      <vt:lpstr>'ATTIVO PATR'!Titoli_stampa</vt:lpstr>
      <vt:lpstr>TABELLE!Titoli_stampa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Castellini</dc:creator>
  <cp:lastModifiedBy>Marco Castellini</cp:lastModifiedBy>
  <cp:lastPrinted>2018-08-30T07:25:26Z</cp:lastPrinted>
  <dcterms:created xsi:type="dcterms:W3CDTF">2018-08-29T13:49:46Z</dcterms:created>
  <dcterms:modified xsi:type="dcterms:W3CDTF">2018-08-30T07:36:27Z</dcterms:modified>
</cp:coreProperties>
</file>